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junju\Ravit Insights\Ravit Insights - Documents\1. Live Projects\22043 - Ravit - FM - RD - Simplified P&amp;L Variance\Models\"/>
    </mc:Choice>
  </mc:AlternateContent>
  <xr:revisionPtr revIDLastSave="0" documentId="13_ncr:1_{3B461DBB-65FE-40F6-BA80-56ECE28A6AFF}" xr6:coauthVersionLast="47" xr6:coauthVersionMax="47" xr10:uidLastSave="{00000000-0000-0000-0000-000000000000}"/>
  <workbookProtection workbookAlgorithmName="SHA-512" workbookHashValue="Vlw1RCCM+itJvfwFFbSDpIAwioV0Gjjj09VKluVoqbzHjChpxAksE19JDNyHEQuqtCXKc3ppnWF3Kp8nJR/r+w==" workbookSaltValue="7Ba4wYBQ81MNBddP05vdJQ==" workbookSpinCount="100000" lockStructure="1"/>
  <bookViews>
    <workbookView xWindow="-28920" yWindow="-9390" windowWidth="29040" windowHeight="15840" xr2:uid="{BD2C5EAC-51D4-4D79-AE9E-FACE9C6AD4C0}"/>
  </bookViews>
  <sheets>
    <sheet name="Overview" sheetId="6" r:id="rId1"/>
    <sheet name="P" sheetId="13" r:id="rId2"/>
    <sheet name="Variance" sheetId="14" r:id="rId3"/>
    <sheet name="A" sheetId="5" r:id="rId4"/>
    <sheet name="Instructions" sheetId="7" r:id="rId5"/>
    <sheet name="1.Historical" sheetId="9" r:id="rId6"/>
    <sheet name="2.Budget" sheetId="15" r:id="rId7"/>
    <sheet name="3.Forecast" sheetId="11" r:id="rId8"/>
    <sheet name="Ax" sheetId="3" r:id="rId9"/>
    <sheet name="LU" sheetId="8" r:id="rId10"/>
    <sheet name="Checks" sheetId="2" r:id="rId11"/>
    <sheet name="ModanoMeta" sheetId="1" state="veryHidden" r:id="rId12"/>
  </sheets>
  <definedNames>
    <definedName name="Alt_Chks_Msg">Checks!$G$24</definedName>
    <definedName name="Alt_Chks_Ttl_Areas">Checks!$M$28</definedName>
    <definedName name="BA_Alt_Chks" hidden="1">Checks!$21:$28</definedName>
    <definedName name="BA_Err_Chks" hidden="1">Checks!$3:$12</definedName>
    <definedName name="BA_Sens_Chks" hidden="1">Checks!$13:$20</definedName>
    <definedName name="CA_Alt_Chks">Checks!$K$27</definedName>
    <definedName name="CA_Alt_Chks_Area_Names">Checks!$B$27</definedName>
    <definedName name="CA_Alt_Chks_Flags">Checks!$M$27</definedName>
    <definedName name="CA_Alt_Chks_Inc">Checks!$L$27</definedName>
    <definedName name="CA_Err_Chks">Checks!$K$10</definedName>
    <definedName name="CA_Err_Chks_Area_Names">Checks!$B$10</definedName>
    <definedName name="CA_Err_Chks_Flags">Checks!$M$10</definedName>
    <definedName name="CA_Err_Chks_Inc">Checks!$L$10</definedName>
    <definedName name="CA_Sens_Chks">Checks!$K$19</definedName>
    <definedName name="CA_Sens_Chks_Area_Names">Checks!$B$19</definedName>
    <definedName name="CA_Sens_Chks_Flags">Checks!$M$19</definedName>
    <definedName name="CA_Sens_Chks_Inc">Checks!$L$19</definedName>
    <definedName name="CB_Alt_Chks_Show_Msg">Checks!$K$28</definedName>
    <definedName name="CB_Err_Chks_Show_Msg">Checks!$K$12</definedName>
    <definedName name="CB_Sens_Chks_Show_Msg">Checks!$K$20</definedName>
    <definedName name="CB_Ts_Auto_Update_Inactive_Cols">Instructions!$H$26</definedName>
    <definedName name="DD_Ts_Denom">Instructions!$I$20</definedName>
    <definedName name="DD_Ts_Fin_Yr_End_Mth">Instructions!$H$9</definedName>
    <definedName name="DD_Ts_First_Budget_Mth">Instructions!$H$33</definedName>
    <definedName name="DD_Ts_Last_Hist_Mth">Instructions!$H$25</definedName>
    <definedName name="DD_Ts_Model_Start_Mth">Instructions!$H$11</definedName>
    <definedName name="Err_Chk_1_Hdg" hidden="1">Variance!$B$4</definedName>
    <definedName name="Err_Chks_Msg">Checks!$G$6</definedName>
    <definedName name="Err_Chks_Ttl_Areas">Checks!$M$12</definedName>
    <definedName name="HL_Alt_Chk">Checks!$B$22</definedName>
    <definedName name="HL_Err_Chk">Checks!$B$4</definedName>
    <definedName name="HL_Err_Chk_1" hidden="1">Variance!$G$72</definedName>
    <definedName name="HL_Home">Overview!$B$1</definedName>
    <definedName name="HL_IS_Ass">Instructions!$B$38</definedName>
    <definedName name="HL_IS_Budget">'2.Budget'!$B$15</definedName>
    <definedName name="HL_IS_Forecast">'3.Forecast'!$B$16</definedName>
    <definedName name="HL_IS_Historical">'1.Historical'!$B$16</definedName>
    <definedName name="HL_IS_Outputs">Variance!$B$4</definedName>
    <definedName name="HL_Iss_1" hidden="1">Variance!$I$72:$T$72</definedName>
    <definedName name="HL_Iss_2" hidden="1">Variance!$I$54:$V$54</definedName>
    <definedName name="HL_Iss_3" hidden="1">Variance!$I$22:$V$22</definedName>
    <definedName name="HL_Iss_4" hidden="1">Variance!$L$15</definedName>
    <definedName name="HL_Iss_5" hidden="1">Variance!$L$22</definedName>
    <definedName name="HL_Iss_6" hidden="1">'2.Budget'!$B$19:$B$66</definedName>
    <definedName name="HL_Sens_Chk">Checks!$B$14</definedName>
    <definedName name="HL_Sheet_Main" hidden="1">Overview!$A$1</definedName>
    <definedName name="HL_Sheet_Main_11" hidden="1">P!$A$1</definedName>
    <definedName name="HL_Sheet_Main_12" hidden="1">Variance!$A$1</definedName>
    <definedName name="HL_Sheet_Main_13" hidden="1">'2.Budget'!$A$1</definedName>
    <definedName name="HL_Sheet_Main_2" hidden="1">A!$A$1</definedName>
    <definedName name="HL_Sheet_Main_4" hidden="1">Ax!$A$1</definedName>
    <definedName name="HL_Sheet_Main_5" hidden="1">Checks!$A$1</definedName>
    <definedName name="HL_Sheet_Main_6" hidden="1">Instructions!$A$1</definedName>
    <definedName name="HL_Sheet_Main_7" hidden="1">LU!$A$1</definedName>
    <definedName name="HL_Sheet_Main_8" hidden="1">'1.Historical'!$A$1</definedName>
    <definedName name="HL_Sheet_Main_9" hidden="1">'3.Forecast'!$A$1</definedName>
    <definedName name="HL_TOC_1" hidden="1">Checks!$B$4</definedName>
    <definedName name="HL_TOC_10" hidden="1">'2.Budget'!$B$15</definedName>
    <definedName name="HL_TOC_2" hidden="1">Checks!$B$14</definedName>
    <definedName name="HL_TOC_3" hidden="1">Checks!$B$22</definedName>
    <definedName name="HL_TOC_4" hidden="1">Instructions!$B$4</definedName>
    <definedName name="HL_TOC_5" hidden="1">'1.Historical'!$B$16</definedName>
    <definedName name="HL_TOC_6" hidden="1">'3.Forecast'!$B$16</definedName>
    <definedName name="HL_TOC_7" hidden="1">Instructions!$B$38</definedName>
    <definedName name="HL_TOC_8" hidden="1">Variance!$B$4</definedName>
    <definedName name="HL_TOC_9" hidden="1">LU!$B$134</definedName>
    <definedName name="LU_IS_Bud_Fin_Yr_Mth">LU!$D$139:$D$150</definedName>
    <definedName name="LU_Ts_All_Mths">LU!$D$121:$D$132</definedName>
    <definedName name="LU_Ts_Denom">LU!$D$74:$D$77</definedName>
    <definedName name="LU_Ts_Denom_Conv">LU!$D$82:$D$85</definedName>
    <definedName name="LU_Ts_Last_Hist_Mth">LU!$D$106:$D$116</definedName>
    <definedName name="LU_Ts_Model_Start_Mth">LU!$D$90:$D$101</definedName>
    <definedName name="LU_Ts_Mth_Days">LU!$D$9:$D$39</definedName>
    <definedName name="LU_Ts_Mth_Names">LU!$D$44:$D$55</definedName>
    <definedName name="MdoLsk" hidden="1">"LQ4+/f7YnaSyC4eN8wUSsFb/gvIgzPZ33IGwrnDsn4vzumD6R54w0J7T3pMUtRCf"</definedName>
    <definedName name="MdoLuin" hidden="1">"6"</definedName>
    <definedName name="MdoMwb" hidden="1">"This workbook is a Modano modular workbook."</definedName>
    <definedName name="MdoRsu" hidden="1">"jxkBP0y8iTWO7339Ft1hxg=="</definedName>
    <definedName name="MdoStgs" hidden="1">"{117DE372-DB9B-44B0-93FF-E5EDA8829070}"</definedName>
    <definedName name="ModanoMetaDataXml" hidden="1">ModanoMeta!$A$1</definedName>
    <definedName name="Model_Name">Overview!$B$2</definedName>
    <definedName name="MODMC1" hidden="1">Instructions!$3:$36</definedName>
    <definedName name="MODMC10" hidden="1">'1.Historical'!$15:$68</definedName>
    <definedName name="MODMC11" hidden="1">'1.Historical'!$3:$14</definedName>
    <definedName name="MODMC13" hidden="1">Instructions!$37:$50</definedName>
    <definedName name="MODMC15" hidden="1">'3.Forecast'!$15:$106</definedName>
    <definedName name="MODMC16" hidden="1">'3.Forecast'!$3:$14</definedName>
    <definedName name="MODMC19" hidden="1">Variance!$3:$72</definedName>
    <definedName name="MODMC2" hidden="1">LU!$3:$132</definedName>
    <definedName name="MODMC20" hidden="1">LU!$133:$150</definedName>
    <definedName name="MODMC21" hidden="1">'2.Budget'!$14:$66</definedName>
    <definedName name="MODMC22" hidden="1">'2.Budget'!$3:$13</definedName>
    <definedName name="_xlnm.Print_Area" localSheetId="5">'1.Historical'!$B$1:$Q$51</definedName>
    <definedName name="_xlnm.Print_Area" localSheetId="6">'2.Budget'!$B$1:$Q$61</definedName>
    <definedName name="_xlnm.Print_Area" localSheetId="7">'3.Forecast'!$B$1:$Q$101</definedName>
    <definedName name="_xlnm.Print_Area" localSheetId="3">A!$B$1:$N$30</definedName>
    <definedName name="_xlnm.Print_Area" localSheetId="8">Ax!$B$1:$N$30</definedName>
    <definedName name="_xlnm.Print_Area" localSheetId="10">Checks!$B$1:$Q$28</definedName>
    <definedName name="_xlnm.Print_Area" localSheetId="4">Instructions!$B$1:$Q$36</definedName>
    <definedName name="_xlnm.Print_Area" localSheetId="9">LU!$B$1:$G$132</definedName>
    <definedName name="_xlnm.Print_Area" localSheetId="0">Overview!$B$1:$N$34</definedName>
    <definedName name="_xlnm.Print_Area" localSheetId="1">P!$B$1:$N$30</definedName>
    <definedName name="_xlnm.Print_Area" localSheetId="2">Variance!$B$4:$V$65</definedName>
    <definedName name="_xlnm.Print_Titles" localSheetId="5">'1.Historical'!$1:$14</definedName>
    <definedName name="_xlnm.Print_Titles" localSheetId="6">'2.Budget'!$1:$13</definedName>
    <definedName name="_xlnm.Print_Titles" localSheetId="7">'3.Forecast'!$1:$14</definedName>
    <definedName name="_xlnm.Print_Titles" localSheetId="10">Checks!$1:$2</definedName>
    <definedName name="_xlnm.Print_Titles" localSheetId="4">Instructions!$1:$2</definedName>
    <definedName name="_xlnm.Print_Titles" localSheetId="9">LU!$1:$2</definedName>
    <definedName name="_xlnm.Print_Titles" localSheetId="0">Overview!$1:$2</definedName>
    <definedName name="Sens_Chks_Msg">Checks!$G$16</definedName>
    <definedName name="Sens_Chks_Ttl_Areas">Checks!$M$20</definedName>
    <definedName name="TBXBST" localSheetId="5" hidden="1">"|B|Ta|B||T|All|T||N|1|N||FTSCN|10|FTSCN||TSP|0|TSP|"</definedName>
    <definedName name="TBXBST" localSheetId="6" hidden="1">"|B|Ta|B||T|All|T||N|1|N||FTSCN|10|FTSCN||TSP|0|TSP|"</definedName>
    <definedName name="TBXBST" localSheetId="7" hidden="1">"|B|Ta|B||T|All|T||N|1|N||FTSCN|10|FTSCN||TSP|0|TSP|"</definedName>
    <definedName name="TBXBST" localSheetId="3" hidden="1">"|B|Sc|B|"</definedName>
    <definedName name="TBXBST" localSheetId="8" hidden="1">"|B|Sc|B|"</definedName>
    <definedName name="TBXBST" localSheetId="10" hidden="1">"|B|Bo|B|"</definedName>
    <definedName name="TBXBST" localSheetId="4" hidden="1">"|B|Ba|B|"</definedName>
    <definedName name="TBXBST" localSheetId="9" hidden="1">"|B|Lu|B|"</definedName>
    <definedName name="TBXBST" localSheetId="0" hidden="1">"|B|Overview|B|"</definedName>
    <definedName name="TBXBST" localSheetId="1" hidden="1">"|B|Sc|B|"</definedName>
    <definedName name="TBXBST" localSheetId="2" hidden="1">"|B|Bo|B||P|"</definedName>
    <definedName name="TOC_Hdg_1" hidden="1">Checks!$B$4</definedName>
    <definedName name="TOC_Hdg_10" hidden="1">'2.Budget'!$B$15</definedName>
    <definedName name="TOC_Hdg_2" hidden="1">Checks!$B$14</definedName>
    <definedName name="TOC_Hdg_3" hidden="1">Checks!$B$22</definedName>
    <definedName name="TOC_Hdg_4" hidden="1">Instructions!$B$4</definedName>
    <definedName name="TOC_Hdg_5" hidden="1">'1.Historical'!$B$16</definedName>
    <definedName name="TOC_Hdg_6" hidden="1">'3.Forecast'!$B$16</definedName>
    <definedName name="TOC_Hdg_7" hidden="1">Instructions!$B$38</definedName>
    <definedName name="TOC_Hdg_8" hidden="1">Variance!$B$4</definedName>
    <definedName name="TOC_Hdg_9" hidden="1">LU!$B$134</definedName>
    <definedName name="Ts_Billion">LU!$D$85</definedName>
    <definedName name="Ts_Blend_Per_ID">Instructions!$H$19</definedName>
    <definedName name="Ts_Budget_End_Date">Instructions!$H$36</definedName>
    <definedName name="Ts_Budget_Start_Date">Instructions!$H$35</definedName>
    <definedName name="Ts_Budget_Term">Instructions!$H$34</definedName>
    <definedName name="Ts_Currency">Instructions!$H$20</definedName>
    <definedName name="Ts_Days_In_Wk">LU!$D$63</definedName>
    <definedName name="Ts_Denom_Conv_Fact">Instructions!$H$21</definedName>
    <definedName name="Ts_End_Date">Instructions!$H$14</definedName>
    <definedName name="Ts_Fcast_Per_ID">Instructions!$H$29</definedName>
    <definedName name="Ts_First_Fin_Yr">Instructions!$H$10</definedName>
    <definedName name="Ts_Halves">Instructions!$H$16</definedName>
    <definedName name="Ts_Halves_In_Yr">LU!$D$69</definedName>
    <definedName name="Ts_Hist_Per_ID">Instructions!$H$28</definedName>
    <definedName name="Ts_Hrs_In_Day">LU!$D$62</definedName>
    <definedName name="Ts_Last_Hist_Mth_End_Date">Instructions!$H$27</definedName>
    <definedName name="Ts_Million">LU!$D$84</definedName>
    <definedName name="Ts_Mins_In_Hr">LU!$D$61</definedName>
    <definedName name="Ts_Mths_In_Half">LU!$D$65</definedName>
    <definedName name="Ts_Mths_In_Qtr">LU!$D$64</definedName>
    <definedName name="Ts_Mths_In_Yr">LU!$D$66</definedName>
    <definedName name="Ts_Part_Per_ID">Instructions!$H$18</definedName>
    <definedName name="Ts_Qtrs">Instructions!$H$15</definedName>
    <definedName name="Ts_Qtrs_In_Half">LU!$D$67</definedName>
    <definedName name="Ts_Qtrs_In_Yr">LU!$D$68</definedName>
    <definedName name="Ts_Secs_In_Min">LU!$D$60</definedName>
    <definedName name="Ts_Start_Date">Instructions!$H$13</definedName>
    <definedName name="Ts_Term">Instructions!$H$12</definedName>
    <definedName name="Ts_Thousand">LU!$D$83</definedName>
    <definedName name="Ts_Yrs">Instructions!$H$17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4" l="1"/>
  <c r="E34" i="6" l="1"/>
  <c r="E33" i="6"/>
  <c r="E32" i="6"/>
  <c r="D31" i="6"/>
  <c r="D30" i="6"/>
  <c r="C29" i="6"/>
  <c r="D28" i="6"/>
  <c r="D27" i="6"/>
  <c r="D26" i="6"/>
  <c r="E25" i="6"/>
  <c r="E24" i="6"/>
  <c r="D23" i="6"/>
  <c r="C22" i="6"/>
  <c r="D21" i="6"/>
  <c r="C20" i="6"/>
  <c r="B18" i="9"/>
  <c r="B17" i="15"/>
  <c r="B18" i="11"/>
  <c r="N50" i="7"/>
  <c r="N49" i="7"/>
  <c r="N48" i="7"/>
  <c r="N44" i="7"/>
  <c r="N43" i="7"/>
  <c r="N42" i="7"/>
  <c r="B7" i="6"/>
  <c r="B41" i="7"/>
  <c r="B42" i="7"/>
  <c r="B43" i="7"/>
  <c r="B44" i="7"/>
  <c r="B47" i="7"/>
  <c r="B48" i="7"/>
  <c r="B49" i="7"/>
  <c r="B50" i="7"/>
  <c r="J49" i="9" l="1"/>
  <c r="M46" i="9"/>
  <c r="N46" i="9"/>
  <c r="O46" i="9"/>
  <c r="P46" i="9"/>
  <c r="Q46" i="9"/>
  <c r="R46" i="9"/>
  <c r="S46" i="9"/>
  <c r="T46" i="9"/>
  <c r="U46" i="9"/>
  <c r="B27" i="14"/>
  <c r="B28" i="14"/>
  <c r="B29" i="14"/>
  <c r="B30" i="14"/>
  <c r="B31" i="14"/>
  <c r="B32" i="14"/>
  <c r="B33" i="14"/>
  <c r="B34" i="14"/>
  <c r="B35" i="14"/>
  <c r="B36" i="14"/>
  <c r="B37" i="14"/>
  <c r="B38" i="14"/>
  <c r="B44" i="11"/>
  <c r="B58" i="11" s="1"/>
  <c r="B45" i="11"/>
  <c r="B59" i="11" s="1"/>
  <c r="B46" i="11"/>
  <c r="B60" i="11" s="1"/>
  <c r="B47" i="11"/>
  <c r="B61" i="11" s="1"/>
  <c r="B48" i="11"/>
  <c r="B62" i="11" s="1"/>
  <c r="B49" i="11"/>
  <c r="B63" i="11" s="1"/>
  <c r="B50" i="11"/>
  <c r="B64" i="11" s="1"/>
  <c r="B51" i="11"/>
  <c r="B65" i="11" s="1"/>
  <c r="B52" i="11"/>
  <c r="B66" i="11" s="1"/>
  <c r="B53" i="11"/>
  <c r="B67" i="11" s="1"/>
  <c r="B54" i="11"/>
  <c r="B68" i="11" s="1"/>
  <c r="B55" i="11"/>
  <c r="B69" i="11" s="1"/>
  <c r="J44" i="15"/>
  <c r="K44" i="15"/>
  <c r="L44" i="15"/>
  <c r="M44" i="15"/>
  <c r="N44" i="15"/>
  <c r="O44" i="15"/>
  <c r="P44" i="15"/>
  <c r="Q44" i="15"/>
  <c r="R44" i="15"/>
  <c r="S44" i="15"/>
  <c r="T44" i="15"/>
  <c r="U44" i="15"/>
  <c r="B32" i="15"/>
  <c r="B33" i="15"/>
  <c r="B34" i="15"/>
  <c r="B35" i="15"/>
  <c r="B36" i="15"/>
  <c r="B37" i="15"/>
  <c r="B38" i="15"/>
  <c r="B39" i="15"/>
  <c r="B40" i="15"/>
  <c r="B41" i="15"/>
  <c r="B42" i="15"/>
  <c r="B43" i="15"/>
  <c r="L62" i="9"/>
  <c r="K62" i="9"/>
  <c r="J62" i="9"/>
  <c r="M62" i="9"/>
  <c r="N62" i="9"/>
  <c r="O62" i="9"/>
  <c r="P62" i="9"/>
  <c r="Q62" i="9"/>
  <c r="R62" i="9"/>
  <c r="S62" i="9"/>
  <c r="T62" i="9"/>
  <c r="U62" i="9"/>
  <c r="B56" i="14"/>
  <c r="B94" i="11"/>
  <c r="B97" i="11" s="1"/>
  <c r="J60" i="15"/>
  <c r="K60" i="15"/>
  <c r="L60" i="15"/>
  <c r="M60" i="15"/>
  <c r="N60" i="15"/>
  <c r="O60" i="15"/>
  <c r="P60" i="15"/>
  <c r="Q60" i="15"/>
  <c r="R60" i="15"/>
  <c r="S60" i="15"/>
  <c r="T60" i="15"/>
  <c r="U60" i="15"/>
  <c r="B59" i="15"/>
  <c r="J55" i="9"/>
  <c r="K55" i="9"/>
  <c r="L55" i="9"/>
  <c r="M55" i="9"/>
  <c r="N55" i="9"/>
  <c r="O55" i="9"/>
  <c r="P55" i="9"/>
  <c r="Q55" i="9"/>
  <c r="R55" i="9"/>
  <c r="S55" i="9"/>
  <c r="T55" i="9"/>
  <c r="U55" i="9"/>
  <c r="B47" i="14"/>
  <c r="B48" i="14"/>
  <c r="B80" i="11"/>
  <c r="B84" i="11" s="1"/>
  <c r="B81" i="11"/>
  <c r="B85" i="11" s="1"/>
  <c r="J53" i="15"/>
  <c r="K53" i="15"/>
  <c r="L53" i="15"/>
  <c r="M53" i="15"/>
  <c r="N53" i="15"/>
  <c r="O53" i="15"/>
  <c r="P53" i="15"/>
  <c r="Q53" i="15"/>
  <c r="R53" i="15"/>
  <c r="S53" i="15"/>
  <c r="T53" i="15"/>
  <c r="U53" i="15"/>
  <c r="B51" i="15"/>
  <c r="B52" i="15"/>
  <c r="K49" i="9"/>
  <c r="L49" i="9"/>
  <c r="M49" i="9"/>
  <c r="N49" i="9"/>
  <c r="O49" i="9"/>
  <c r="P49" i="9"/>
  <c r="Q49" i="9"/>
  <c r="R49" i="9"/>
  <c r="S49" i="9"/>
  <c r="T49" i="9"/>
  <c r="U49" i="9"/>
  <c r="B41" i="14"/>
  <c r="B72" i="11"/>
  <c r="B75" i="11" s="1"/>
  <c r="J47" i="15"/>
  <c r="K47" i="15"/>
  <c r="L47" i="15"/>
  <c r="M47" i="15"/>
  <c r="N47" i="15"/>
  <c r="O47" i="15"/>
  <c r="P47" i="15"/>
  <c r="Q47" i="15"/>
  <c r="R47" i="15"/>
  <c r="S47" i="15"/>
  <c r="T47" i="15"/>
  <c r="U47" i="15"/>
  <c r="B46" i="15"/>
  <c r="J32" i="9" l="1"/>
  <c r="K32" i="9"/>
  <c r="L32" i="9"/>
  <c r="M32" i="9"/>
  <c r="N32" i="9"/>
  <c r="O32" i="9"/>
  <c r="P32" i="9"/>
  <c r="Q32" i="9"/>
  <c r="R32" i="9"/>
  <c r="S32" i="9"/>
  <c r="T32" i="9"/>
  <c r="U32" i="9"/>
  <c r="B24" i="14"/>
  <c r="B38" i="11"/>
  <c r="B41" i="11" s="1"/>
  <c r="J30" i="15"/>
  <c r="K30" i="15"/>
  <c r="L30" i="15"/>
  <c r="M30" i="15"/>
  <c r="N30" i="15"/>
  <c r="O30" i="15"/>
  <c r="P30" i="15"/>
  <c r="Q30" i="15"/>
  <c r="R30" i="15"/>
  <c r="S30" i="15"/>
  <c r="T30" i="15"/>
  <c r="U30" i="15"/>
  <c r="B29" i="15"/>
  <c r="M27" i="9"/>
  <c r="N27" i="9"/>
  <c r="O27" i="9"/>
  <c r="P27" i="9"/>
  <c r="Q27" i="9"/>
  <c r="R27" i="9"/>
  <c r="S27" i="9"/>
  <c r="T27" i="9"/>
  <c r="U27" i="9"/>
  <c r="B17" i="14"/>
  <c r="B18" i="14"/>
  <c r="B28" i="11"/>
  <c r="B32" i="11" s="1"/>
  <c r="B29" i="11"/>
  <c r="B33" i="11" s="1"/>
  <c r="J25" i="15"/>
  <c r="K25" i="15"/>
  <c r="L25" i="15"/>
  <c r="M25" i="15"/>
  <c r="N25" i="15"/>
  <c r="O25" i="15"/>
  <c r="P25" i="15"/>
  <c r="Q25" i="15"/>
  <c r="R25" i="15"/>
  <c r="S25" i="15"/>
  <c r="T25" i="15"/>
  <c r="U25" i="15"/>
  <c r="B23" i="15"/>
  <c r="B24" i="15"/>
  <c r="J23" i="9"/>
  <c r="K23" i="9"/>
  <c r="M23" i="9"/>
  <c r="N23" i="9"/>
  <c r="O23" i="9"/>
  <c r="P23" i="9"/>
  <c r="Q23" i="9"/>
  <c r="R23" i="9"/>
  <c r="S23" i="9"/>
  <c r="T23" i="9"/>
  <c r="U23" i="9"/>
  <c r="B13" i="14"/>
  <c r="B14" i="14"/>
  <c r="B20" i="11"/>
  <c r="B24" i="11" s="1"/>
  <c r="B21" i="11"/>
  <c r="B25" i="11" s="1"/>
  <c r="J21" i="15"/>
  <c r="K21" i="15"/>
  <c r="L21" i="15"/>
  <c r="M21" i="15"/>
  <c r="N21" i="15"/>
  <c r="O21" i="15"/>
  <c r="P21" i="15"/>
  <c r="Q21" i="15"/>
  <c r="R21" i="15"/>
  <c r="S21" i="15"/>
  <c r="T21" i="15"/>
  <c r="U21" i="15"/>
  <c r="B19" i="15"/>
  <c r="B20" i="15"/>
  <c r="L23" i="9" l="1"/>
  <c r="B10" i="2"/>
  <c r="C67" i="14"/>
  <c r="B26" i="11"/>
  <c r="B22" i="11"/>
  <c r="B90" i="11"/>
  <c r="B92" i="11" s="1"/>
  <c r="B62" i="14"/>
  <c r="K27" i="15"/>
  <c r="Q27" i="15"/>
  <c r="J27" i="15"/>
  <c r="J49" i="15" s="1"/>
  <c r="R27" i="15"/>
  <c r="S27" i="15"/>
  <c r="J8" i="15"/>
  <c r="K8" i="15"/>
  <c r="L8" i="15"/>
  <c r="M8" i="15"/>
  <c r="N8" i="15"/>
  <c r="O8" i="15"/>
  <c r="P8" i="15"/>
  <c r="Q8" i="15"/>
  <c r="R8" i="15"/>
  <c r="S8" i="15"/>
  <c r="T8" i="15"/>
  <c r="U8" i="15"/>
  <c r="D139" i="8"/>
  <c r="D140" i="8"/>
  <c r="D141" i="8"/>
  <c r="D142" i="8"/>
  <c r="D143" i="8"/>
  <c r="D144" i="8"/>
  <c r="D145" i="8"/>
  <c r="D146" i="8"/>
  <c r="D147" i="8"/>
  <c r="D148" i="8"/>
  <c r="D149" i="8"/>
  <c r="D150" i="8"/>
  <c r="L27" i="9" l="1"/>
  <c r="K27" i="9"/>
  <c r="J27" i="9"/>
  <c r="J55" i="15"/>
  <c r="J62" i="15" s="1"/>
  <c r="J66" i="15" s="1"/>
  <c r="R49" i="15"/>
  <c r="R55" i="15" s="1"/>
  <c r="R62" i="15" s="1"/>
  <c r="R66" i="15" s="1"/>
  <c r="S49" i="15"/>
  <c r="S55" i="15" s="1"/>
  <c r="S62" i="15" s="1"/>
  <c r="S66" i="15" s="1"/>
  <c r="Q49" i="15"/>
  <c r="Q55" i="15" s="1"/>
  <c r="Q62" i="15" s="1"/>
  <c r="Q66" i="15" s="1"/>
  <c r="K49" i="15"/>
  <c r="K55" i="15" s="1"/>
  <c r="K62" i="15" s="1"/>
  <c r="K66" i="15" s="1"/>
  <c r="U27" i="15"/>
  <c r="U49" i="15" s="1"/>
  <c r="U55" i="15" s="1"/>
  <c r="M27" i="15"/>
  <c r="M49" i="15" s="1"/>
  <c r="M55" i="15" s="1"/>
  <c r="T27" i="15"/>
  <c r="T49" i="15" s="1"/>
  <c r="T55" i="15" s="1"/>
  <c r="L27" i="15"/>
  <c r="L49" i="15" s="1"/>
  <c r="L55" i="15" s="1"/>
  <c r="P27" i="15"/>
  <c r="P49" i="15" s="1"/>
  <c r="P55" i="15" s="1"/>
  <c r="O27" i="15"/>
  <c r="O49" i="15" s="1"/>
  <c r="O55" i="15" s="1"/>
  <c r="N27" i="15"/>
  <c r="N49" i="15" s="1"/>
  <c r="N55" i="15" s="1"/>
  <c r="J46" i="9" l="1"/>
  <c r="K46" i="9"/>
  <c r="L46" i="9"/>
  <c r="N62" i="15"/>
  <c r="N66" i="15" s="1"/>
  <c r="M62" i="15"/>
  <c r="M66" i="15" s="1"/>
  <c r="O62" i="15"/>
  <c r="O66" i="15" s="1"/>
  <c r="P62" i="15"/>
  <c r="P66" i="15" s="1"/>
  <c r="L62" i="15"/>
  <c r="L66" i="15" s="1"/>
  <c r="T62" i="15"/>
  <c r="T66" i="15" s="1"/>
  <c r="U62" i="15"/>
  <c r="U66" i="15" s="1"/>
  <c r="P11" i="14"/>
  <c r="K11" i="14"/>
  <c r="O9" i="14"/>
  <c r="J9" i="14"/>
  <c r="I9" i="14"/>
  <c r="B98" i="11"/>
  <c r="B86" i="11"/>
  <c r="O29" i="9"/>
  <c r="R29" i="9"/>
  <c r="J8" i="11"/>
  <c r="K8" i="11"/>
  <c r="K51" i="11" s="1"/>
  <c r="L8" i="11"/>
  <c r="M8" i="11"/>
  <c r="M54" i="11" s="1"/>
  <c r="N8" i="11"/>
  <c r="N54" i="11" s="1"/>
  <c r="O8" i="11"/>
  <c r="O54" i="11" s="1"/>
  <c r="P8" i="11"/>
  <c r="P54" i="11" s="1"/>
  <c r="Q8" i="11"/>
  <c r="Q54" i="11" s="1"/>
  <c r="R8" i="11"/>
  <c r="R54" i="11" s="1"/>
  <c r="S8" i="11"/>
  <c r="S54" i="11" s="1"/>
  <c r="T8" i="11"/>
  <c r="T54" i="11" s="1"/>
  <c r="U8" i="11"/>
  <c r="U54" i="11" s="1"/>
  <c r="J8" i="9"/>
  <c r="J10" i="9" s="1"/>
  <c r="K8" i="9"/>
  <c r="K10" i="9" s="1"/>
  <c r="L8" i="9"/>
  <c r="L10" i="9" s="1"/>
  <c r="M8" i="9"/>
  <c r="M10" i="9" s="1"/>
  <c r="N8" i="9"/>
  <c r="N10" i="9" s="1"/>
  <c r="O8" i="9"/>
  <c r="O10" i="9" s="1"/>
  <c r="P8" i="9"/>
  <c r="P10" i="9" s="1"/>
  <c r="Q8" i="9"/>
  <c r="Q10" i="9" s="1"/>
  <c r="R8" i="9"/>
  <c r="R10" i="9" s="1"/>
  <c r="S8" i="9"/>
  <c r="S10" i="9" s="1"/>
  <c r="T8" i="9"/>
  <c r="T10" i="9" s="1"/>
  <c r="U8" i="9"/>
  <c r="U10" i="9" s="1"/>
  <c r="B70" i="11"/>
  <c r="B76" i="11"/>
  <c r="B42" i="11"/>
  <c r="B34" i="11"/>
  <c r="B73" i="11"/>
  <c r="B106" i="11"/>
  <c r="B102" i="11"/>
  <c r="B100" i="11"/>
  <c r="B95" i="11"/>
  <c r="B88" i="11"/>
  <c r="B82" i="11"/>
  <c r="B78" i="11"/>
  <c r="B56" i="11"/>
  <c r="B39" i="11"/>
  <c r="B36" i="11"/>
  <c r="B30" i="11"/>
  <c r="J70" i="11" l="1"/>
  <c r="J54" i="11"/>
  <c r="J55" i="11"/>
  <c r="J49" i="11"/>
  <c r="J50" i="11"/>
  <c r="J45" i="11"/>
  <c r="J46" i="11"/>
  <c r="J44" i="11"/>
  <c r="J47" i="11"/>
  <c r="J48" i="11"/>
  <c r="J52" i="11"/>
  <c r="J53" i="11"/>
  <c r="J51" i="11"/>
  <c r="L54" i="11"/>
  <c r="L70" i="11"/>
  <c r="L45" i="11"/>
  <c r="L44" i="11"/>
  <c r="L49" i="11"/>
  <c r="L52" i="11"/>
  <c r="L48" i="11"/>
  <c r="L55" i="11"/>
  <c r="L46" i="11"/>
  <c r="L50" i="11"/>
  <c r="L53" i="11"/>
  <c r="L47" i="11"/>
  <c r="L51" i="11"/>
  <c r="K70" i="11"/>
  <c r="K54" i="11"/>
  <c r="K44" i="11"/>
  <c r="K48" i="11"/>
  <c r="K53" i="11"/>
  <c r="K55" i="11"/>
  <c r="K49" i="11"/>
  <c r="K50" i="11"/>
  <c r="K45" i="11"/>
  <c r="K46" i="11"/>
  <c r="K47" i="11"/>
  <c r="K52" i="11"/>
  <c r="I56" i="14"/>
  <c r="I57" i="14" s="1"/>
  <c r="I30" i="14"/>
  <c r="I33" i="14"/>
  <c r="I34" i="14"/>
  <c r="I35" i="14"/>
  <c r="I36" i="14"/>
  <c r="I37" i="14"/>
  <c r="I38" i="14"/>
  <c r="I27" i="14"/>
  <c r="I28" i="14"/>
  <c r="I31" i="14"/>
  <c r="I29" i="14"/>
  <c r="I32" i="14"/>
  <c r="J56" i="14"/>
  <c r="J57" i="14" s="1"/>
  <c r="J31" i="14"/>
  <c r="J34" i="14"/>
  <c r="J32" i="14"/>
  <c r="J33" i="14"/>
  <c r="J35" i="14"/>
  <c r="J36" i="14"/>
  <c r="J37" i="14"/>
  <c r="J38" i="14"/>
  <c r="J27" i="14"/>
  <c r="J28" i="14"/>
  <c r="J29" i="14"/>
  <c r="J30" i="14"/>
  <c r="N98" i="11"/>
  <c r="N94" i="11"/>
  <c r="N95" i="11" s="1"/>
  <c r="Q94" i="11"/>
  <c r="Q95" i="11" s="1"/>
  <c r="Q98" i="11"/>
  <c r="M98" i="11"/>
  <c r="M94" i="11"/>
  <c r="M95" i="11" s="1"/>
  <c r="O94" i="11"/>
  <c r="O95" i="11" s="1"/>
  <c r="O98" i="11"/>
  <c r="L98" i="11"/>
  <c r="L94" i="11"/>
  <c r="L95" i="11" s="1"/>
  <c r="K98" i="11"/>
  <c r="K94" i="11"/>
  <c r="K95" i="11" s="1"/>
  <c r="P94" i="11"/>
  <c r="P95" i="11" s="1"/>
  <c r="P98" i="11"/>
  <c r="J98" i="11"/>
  <c r="J94" i="11"/>
  <c r="J95" i="11" s="1"/>
  <c r="U98" i="11"/>
  <c r="U94" i="11"/>
  <c r="U95" i="11" s="1"/>
  <c r="T98" i="11"/>
  <c r="T94" i="11"/>
  <c r="T95" i="11" s="1"/>
  <c r="S98" i="11"/>
  <c r="S94" i="11"/>
  <c r="S95" i="11" s="1"/>
  <c r="R94" i="11"/>
  <c r="R95" i="11" s="1"/>
  <c r="R98" i="11"/>
  <c r="P86" i="11"/>
  <c r="P80" i="11"/>
  <c r="P81" i="11"/>
  <c r="Q80" i="11"/>
  <c r="Q81" i="11"/>
  <c r="Q86" i="11"/>
  <c r="O86" i="11"/>
  <c r="O80" i="11"/>
  <c r="O81" i="11"/>
  <c r="N86" i="11"/>
  <c r="N80" i="11"/>
  <c r="N81" i="11"/>
  <c r="K80" i="11"/>
  <c r="K81" i="11"/>
  <c r="K86" i="11"/>
  <c r="I41" i="14"/>
  <c r="I42" i="14" s="1"/>
  <c r="I47" i="14"/>
  <c r="I48" i="14"/>
  <c r="M86" i="11"/>
  <c r="M80" i="11"/>
  <c r="M81" i="11"/>
  <c r="L80" i="11"/>
  <c r="L81" i="11"/>
  <c r="L86" i="11"/>
  <c r="J80" i="11"/>
  <c r="J81" i="11"/>
  <c r="J86" i="11"/>
  <c r="U80" i="11"/>
  <c r="U81" i="11"/>
  <c r="U86" i="11"/>
  <c r="T80" i="11"/>
  <c r="T81" i="11"/>
  <c r="T86" i="11"/>
  <c r="S80" i="11"/>
  <c r="S81" i="11"/>
  <c r="S86" i="11"/>
  <c r="J41" i="14"/>
  <c r="J42" i="14" s="1"/>
  <c r="J47" i="14"/>
  <c r="J48" i="14"/>
  <c r="R80" i="11"/>
  <c r="R81" i="11"/>
  <c r="R86" i="11"/>
  <c r="Q72" i="11"/>
  <c r="Q73" i="11" s="1"/>
  <c r="Q76" i="11"/>
  <c r="N72" i="11"/>
  <c r="N73" i="11" s="1"/>
  <c r="N76" i="11"/>
  <c r="M76" i="11"/>
  <c r="M72" i="11"/>
  <c r="M73" i="11" s="1"/>
  <c r="O72" i="11"/>
  <c r="O73" i="11" s="1"/>
  <c r="O76" i="11"/>
  <c r="L76" i="11"/>
  <c r="L72" i="11"/>
  <c r="L73" i="11" s="1"/>
  <c r="K76" i="11"/>
  <c r="K72" i="11"/>
  <c r="K73" i="11" s="1"/>
  <c r="J76" i="11"/>
  <c r="J72" i="11"/>
  <c r="J73" i="11" s="1"/>
  <c r="U76" i="11"/>
  <c r="U72" i="11"/>
  <c r="U73" i="11" s="1"/>
  <c r="T76" i="11"/>
  <c r="T72" i="11"/>
  <c r="T73" i="11" s="1"/>
  <c r="S76" i="11"/>
  <c r="S72" i="11"/>
  <c r="S73" i="11" s="1"/>
  <c r="P72" i="11"/>
  <c r="P73" i="11" s="1"/>
  <c r="P76" i="11"/>
  <c r="R72" i="11"/>
  <c r="R73" i="11" s="1"/>
  <c r="R76" i="11"/>
  <c r="J24" i="14"/>
  <c r="L24" i="14" s="1"/>
  <c r="I24" i="14"/>
  <c r="I25" i="14" s="1"/>
  <c r="Q42" i="11"/>
  <c r="Q38" i="11"/>
  <c r="Q39" i="11" s="1"/>
  <c r="P38" i="11"/>
  <c r="P39" i="11" s="1"/>
  <c r="P42" i="11"/>
  <c r="O38" i="11"/>
  <c r="O39" i="11" s="1"/>
  <c r="O42" i="11"/>
  <c r="N42" i="11"/>
  <c r="N38" i="11"/>
  <c r="N39" i="11" s="1"/>
  <c r="M38" i="11"/>
  <c r="M39" i="11" s="1"/>
  <c r="M42" i="11"/>
  <c r="L42" i="11"/>
  <c r="L38" i="11"/>
  <c r="L39" i="11" s="1"/>
  <c r="K42" i="11"/>
  <c r="K38" i="11"/>
  <c r="K39" i="11" s="1"/>
  <c r="J38" i="11"/>
  <c r="J39" i="11" s="1"/>
  <c r="J42" i="11"/>
  <c r="T38" i="11"/>
  <c r="T39" i="11" s="1"/>
  <c r="T42" i="11"/>
  <c r="S42" i="11"/>
  <c r="S38" i="11"/>
  <c r="S39" i="11" s="1"/>
  <c r="U38" i="11"/>
  <c r="U39" i="11" s="1"/>
  <c r="U42" i="11"/>
  <c r="R42" i="11"/>
  <c r="R38" i="11"/>
  <c r="R39" i="11" s="1"/>
  <c r="I17" i="14"/>
  <c r="I18" i="14"/>
  <c r="J17" i="14"/>
  <c r="J18" i="14"/>
  <c r="L29" i="11"/>
  <c r="L28" i="11"/>
  <c r="L34" i="11"/>
  <c r="K28" i="11"/>
  <c r="K29" i="11"/>
  <c r="K34" i="11"/>
  <c r="J34" i="11"/>
  <c r="J28" i="11"/>
  <c r="J29" i="11"/>
  <c r="P90" i="11"/>
  <c r="M90" i="11"/>
  <c r="J13" i="14"/>
  <c r="J14" i="14"/>
  <c r="K90" i="11"/>
  <c r="K20" i="11"/>
  <c r="K21" i="11"/>
  <c r="K26" i="11"/>
  <c r="J20" i="11"/>
  <c r="J21" i="11"/>
  <c r="J26" i="11"/>
  <c r="U90" i="11"/>
  <c r="T90" i="11"/>
  <c r="Q90" i="11"/>
  <c r="L90" i="11"/>
  <c r="L20" i="11"/>
  <c r="L21" i="11"/>
  <c r="I14" i="14" s="1"/>
  <c r="L26" i="11"/>
  <c r="O51" i="9"/>
  <c r="O57" i="9" s="1"/>
  <c r="O64" i="9" s="1"/>
  <c r="O68" i="9" s="1"/>
  <c r="I54" i="14"/>
  <c r="J67" i="14"/>
  <c r="J54" i="14"/>
  <c r="U29" i="9"/>
  <c r="U51" i="9" s="1"/>
  <c r="U57" i="9" s="1"/>
  <c r="M29" i="9"/>
  <c r="M51" i="9" s="1"/>
  <c r="M57" i="9" s="1"/>
  <c r="S29" i="9"/>
  <c r="S51" i="9" s="1"/>
  <c r="S57" i="9" s="1"/>
  <c r="K29" i="9"/>
  <c r="K51" i="9" s="1"/>
  <c r="K57" i="9" s="1"/>
  <c r="J62" i="14"/>
  <c r="N9" i="14"/>
  <c r="R51" i="9"/>
  <c r="R57" i="9" s="1"/>
  <c r="T29" i="9"/>
  <c r="T51" i="9" s="1"/>
  <c r="T57" i="9" s="1"/>
  <c r="L29" i="9"/>
  <c r="L51" i="9" s="1"/>
  <c r="L57" i="9" s="1"/>
  <c r="J29" i="9"/>
  <c r="J51" i="9" s="1"/>
  <c r="J57" i="9" s="1"/>
  <c r="N29" i="9"/>
  <c r="N51" i="9" s="1"/>
  <c r="N57" i="9" s="1"/>
  <c r="M10" i="11"/>
  <c r="L10" i="11"/>
  <c r="O10" i="11"/>
  <c r="U10" i="11"/>
  <c r="T10" i="11"/>
  <c r="N10" i="11"/>
  <c r="S10" i="11"/>
  <c r="K10" i="11"/>
  <c r="Q29" i="9"/>
  <c r="Q51" i="9" s="1"/>
  <c r="Q57" i="9" s="1"/>
  <c r="R10" i="11"/>
  <c r="J10" i="11"/>
  <c r="P29" i="9"/>
  <c r="P51" i="9" s="1"/>
  <c r="P57" i="9" s="1"/>
  <c r="Q10" i="11"/>
  <c r="P10" i="11"/>
  <c r="K37" i="14" l="1"/>
  <c r="L37" i="14" s="1"/>
  <c r="R90" i="11"/>
  <c r="O90" i="11"/>
  <c r="S90" i="11"/>
  <c r="N90" i="11"/>
  <c r="K34" i="14"/>
  <c r="L34" i="14" s="1"/>
  <c r="K56" i="14"/>
  <c r="K57" i="14" s="1"/>
  <c r="K54" i="14"/>
  <c r="L54" i="14" s="1"/>
  <c r="K41" i="14"/>
  <c r="K42" i="14" s="1"/>
  <c r="L56" i="11"/>
  <c r="J39" i="14"/>
  <c r="K48" i="14"/>
  <c r="L48" i="14" s="1"/>
  <c r="K28" i="14"/>
  <c r="L28" i="14" s="1"/>
  <c r="K27" i="14"/>
  <c r="I39" i="14"/>
  <c r="K38" i="14"/>
  <c r="L38" i="14" s="1"/>
  <c r="K36" i="14"/>
  <c r="L36" i="14" s="1"/>
  <c r="K56" i="11"/>
  <c r="K35" i="14"/>
  <c r="L35" i="14" s="1"/>
  <c r="K33" i="14"/>
  <c r="L33" i="14" s="1"/>
  <c r="K30" i="14"/>
  <c r="L30" i="14" s="1"/>
  <c r="K32" i="14"/>
  <c r="L32" i="14" s="1"/>
  <c r="K29" i="14"/>
  <c r="L29" i="14" s="1"/>
  <c r="J56" i="11"/>
  <c r="K31" i="14"/>
  <c r="L31" i="14" s="1"/>
  <c r="R82" i="11"/>
  <c r="U82" i="11"/>
  <c r="N82" i="11"/>
  <c r="S82" i="11"/>
  <c r="L82" i="11"/>
  <c r="M82" i="11"/>
  <c r="O82" i="11"/>
  <c r="T82" i="11"/>
  <c r="K24" i="14"/>
  <c r="K25" i="14" s="1"/>
  <c r="K47" i="14"/>
  <c r="I49" i="14"/>
  <c r="J25" i="14"/>
  <c r="Q82" i="11"/>
  <c r="J49" i="14"/>
  <c r="P82" i="11"/>
  <c r="J82" i="11"/>
  <c r="K82" i="11"/>
  <c r="K14" i="14"/>
  <c r="L14" i="14" s="1"/>
  <c r="K30" i="11"/>
  <c r="K18" i="14"/>
  <c r="L18" i="14" s="1"/>
  <c r="J30" i="11"/>
  <c r="J19" i="14"/>
  <c r="I13" i="14"/>
  <c r="K13" i="14" s="1"/>
  <c r="K17" i="14"/>
  <c r="I19" i="14"/>
  <c r="L30" i="11"/>
  <c r="L22" i="11"/>
  <c r="K22" i="11"/>
  <c r="J15" i="14"/>
  <c r="J22" i="11"/>
  <c r="M64" i="9"/>
  <c r="M68" i="9" s="1"/>
  <c r="N64" i="9"/>
  <c r="N68" i="9" s="1"/>
  <c r="U64" i="9"/>
  <c r="U68" i="9" s="1"/>
  <c r="Q64" i="9"/>
  <c r="Q68" i="9" s="1"/>
  <c r="K64" i="9"/>
  <c r="L64" i="9"/>
  <c r="T64" i="9"/>
  <c r="T68" i="9" s="1"/>
  <c r="S64" i="9"/>
  <c r="S68" i="9" s="1"/>
  <c r="P64" i="9"/>
  <c r="P68" i="9" s="1"/>
  <c r="R64" i="9"/>
  <c r="R68" i="9" s="1"/>
  <c r="L36" i="11" l="1"/>
  <c r="L78" i="11" s="1"/>
  <c r="L88" i="11" s="1"/>
  <c r="L56" i="14"/>
  <c r="J36" i="11"/>
  <c r="J78" i="11" s="1"/>
  <c r="J88" i="11" s="1"/>
  <c r="K36" i="11"/>
  <c r="K78" i="11" s="1"/>
  <c r="K88" i="11" s="1"/>
  <c r="M21" i="11"/>
  <c r="M20" i="11"/>
  <c r="K49" i="14"/>
  <c r="L49" i="14" s="1"/>
  <c r="L41" i="14"/>
  <c r="K39" i="14"/>
  <c r="L39" i="14" s="1"/>
  <c r="L47" i="14"/>
  <c r="L27" i="14"/>
  <c r="K102" i="11"/>
  <c r="I15" i="14"/>
  <c r="K19" i="14"/>
  <c r="L19" i="14" s="1"/>
  <c r="K15" i="14"/>
  <c r="L15" i="14" s="1"/>
  <c r="L13" i="14"/>
  <c r="L17" i="14"/>
  <c r="L25" i="14"/>
  <c r="L42" i="14"/>
  <c r="L57" i="14"/>
  <c r="J21" i="14"/>
  <c r="M22" i="11" l="1"/>
  <c r="M26" i="11"/>
  <c r="N21" i="11"/>
  <c r="N20" i="11"/>
  <c r="I62" i="14"/>
  <c r="K62" i="14" s="1"/>
  <c r="L62" i="14" s="1"/>
  <c r="L102" i="11"/>
  <c r="K68" i="9"/>
  <c r="L68" i="9"/>
  <c r="I67" i="14" s="1"/>
  <c r="J44" i="14"/>
  <c r="J51" i="14" s="1"/>
  <c r="J59" i="14" s="1"/>
  <c r="K100" i="11"/>
  <c r="K106" i="11" s="1"/>
  <c r="L100" i="11"/>
  <c r="J22" i="14"/>
  <c r="K21" i="14"/>
  <c r="I21" i="14"/>
  <c r="I44" i="14" s="1"/>
  <c r="I51" i="14" s="1"/>
  <c r="D101" i="8"/>
  <c r="D100" i="8"/>
  <c r="D99" i="8"/>
  <c r="D98" i="8"/>
  <c r="D97" i="8"/>
  <c r="D96" i="8"/>
  <c r="D95" i="8"/>
  <c r="D94" i="8"/>
  <c r="D93" i="8"/>
  <c r="D92" i="8"/>
  <c r="D91" i="8"/>
  <c r="D90" i="8"/>
  <c r="D77" i="8"/>
  <c r="D76" i="8"/>
  <c r="D75" i="8"/>
  <c r="D74" i="8"/>
  <c r="D55" i="8"/>
  <c r="D54" i="8"/>
  <c r="D53" i="8"/>
  <c r="D52" i="8"/>
  <c r="D51" i="8"/>
  <c r="D50" i="8"/>
  <c r="D49" i="8"/>
  <c r="D48" i="8"/>
  <c r="D47" i="8"/>
  <c r="D46" i="8"/>
  <c r="D45" i="8"/>
  <c r="D44"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H21" i="7"/>
  <c r="H13" i="7"/>
  <c r="K28" i="2"/>
  <c r="M28" i="2"/>
  <c r="F24" i="2" s="1"/>
  <c r="K20" i="2"/>
  <c r="M20" i="2"/>
  <c r="K12" i="2"/>
  <c r="G16" i="2" l="1"/>
  <c r="N22" i="11"/>
  <c r="N26" i="11"/>
  <c r="O21" i="11"/>
  <c r="O20" i="11"/>
  <c r="L106" i="11"/>
  <c r="J45" i="14"/>
  <c r="L21" i="14"/>
  <c r="G24" i="2"/>
  <c r="K44" i="14"/>
  <c r="K51" i="14" s="1"/>
  <c r="J52" i="14"/>
  <c r="I59" i="14"/>
  <c r="I64" i="14" s="1"/>
  <c r="I70" i="14" s="1"/>
  <c r="I22" i="14"/>
  <c r="L22" i="14" s="1"/>
  <c r="I45" i="14"/>
  <c r="I52" i="14"/>
  <c r="D122" i="8"/>
  <c r="D130" i="8"/>
  <c r="D111" i="8"/>
  <c r="Q7" i="9"/>
  <c r="O6" i="9"/>
  <c r="D123" i="8"/>
  <c r="D131" i="8"/>
  <c r="D112" i="8"/>
  <c r="R7" i="9"/>
  <c r="P6" i="9"/>
  <c r="D124" i="8"/>
  <c r="D132" i="8"/>
  <c r="D113" i="8"/>
  <c r="N7" i="11"/>
  <c r="S7" i="9"/>
  <c r="Q6" i="9"/>
  <c r="D125" i="8"/>
  <c r="D106" i="8"/>
  <c r="D114" i="8"/>
  <c r="J6" i="9"/>
  <c r="R6" i="9"/>
  <c r="D126" i="8"/>
  <c r="D107" i="8"/>
  <c r="D115" i="8"/>
  <c r="K6" i="9"/>
  <c r="S6" i="9"/>
  <c r="D127" i="8"/>
  <c r="D108" i="8"/>
  <c r="D116" i="8"/>
  <c r="J7" i="9"/>
  <c r="L6" i="9"/>
  <c r="T6" i="9"/>
  <c r="D128" i="8"/>
  <c r="D109" i="8"/>
  <c r="K7" i="9"/>
  <c r="M6" i="9"/>
  <c r="U6" i="9"/>
  <c r="D121" i="8"/>
  <c r="D129" i="8"/>
  <c r="D110" i="8"/>
  <c r="P7" i="9"/>
  <c r="N6" i="9"/>
  <c r="U6" i="11"/>
  <c r="T7" i="11"/>
  <c r="N6" i="11"/>
  <c r="P6" i="11"/>
  <c r="R6" i="11"/>
  <c r="M7" i="11"/>
  <c r="J6" i="11"/>
  <c r="T7" i="9"/>
  <c r="L7" i="9"/>
  <c r="M6" i="11"/>
  <c r="S6" i="11"/>
  <c r="L7" i="11"/>
  <c r="P7" i="11"/>
  <c r="K6" i="11"/>
  <c r="T6" i="11"/>
  <c r="O7" i="9"/>
  <c r="N7" i="9"/>
  <c r="U7" i="9"/>
  <c r="J7" i="11"/>
  <c r="L6" i="11"/>
  <c r="Q6" i="11"/>
  <c r="O6" i="11"/>
  <c r="S7" i="11"/>
  <c r="R7" i="11"/>
  <c r="M7" i="9"/>
  <c r="K7" i="11"/>
  <c r="U7" i="11"/>
  <c r="O7" i="11"/>
  <c r="Q7" i="11"/>
  <c r="H27" i="7"/>
  <c r="H14" i="7"/>
  <c r="H35" i="7"/>
  <c r="F16" i="2"/>
  <c r="N49" i="11" l="1"/>
  <c r="N45" i="11"/>
  <c r="N55" i="11"/>
  <c r="N48" i="11"/>
  <c r="N52" i="11"/>
  <c r="N50" i="11"/>
  <c r="N47" i="11"/>
  <c r="N46" i="11"/>
  <c r="O26" i="11"/>
  <c r="O22" i="11"/>
  <c r="N51" i="11"/>
  <c r="N53" i="11"/>
  <c r="P21" i="11"/>
  <c r="P20" i="11"/>
  <c r="M29" i="11"/>
  <c r="M28" i="11"/>
  <c r="L51" i="14"/>
  <c r="K59" i="14"/>
  <c r="L59" i="14" s="1"/>
  <c r="I65" i="14"/>
  <c r="I68" i="14"/>
  <c r="I71" i="14" s="1"/>
  <c r="I72" i="14" s="1"/>
  <c r="L52" i="14"/>
  <c r="L45" i="14"/>
  <c r="L44" i="14"/>
  <c r="J60" i="14"/>
  <c r="I60" i="14"/>
  <c r="J64" i="14"/>
  <c r="S9" i="14"/>
  <c r="T9" i="14"/>
  <c r="B6" i="14"/>
  <c r="G8" i="14"/>
  <c r="I6" i="14" s="1"/>
  <c r="N8" i="14"/>
  <c r="O8" i="14"/>
  <c r="M9" i="11"/>
  <c r="M11" i="11"/>
  <c r="M4" i="11"/>
  <c r="Q11" i="11"/>
  <c r="Q4" i="11"/>
  <c r="Q9" i="11"/>
  <c r="P11" i="11"/>
  <c r="P4" i="11"/>
  <c r="P9" i="11"/>
  <c r="S9" i="9"/>
  <c r="S4" i="9"/>
  <c r="S11" i="9"/>
  <c r="O9" i="11"/>
  <c r="O4" i="11"/>
  <c r="O11" i="11"/>
  <c r="L11" i="11"/>
  <c r="L4" i="11"/>
  <c r="L9" i="11"/>
  <c r="J9" i="9"/>
  <c r="J4" i="9"/>
  <c r="J11" i="9"/>
  <c r="N9" i="11"/>
  <c r="N4" i="11"/>
  <c r="N11" i="11"/>
  <c r="U11" i="11"/>
  <c r="U9" i="11"/>
  <c r="U4" i="11"/>
  <c r="J9" i="11"/>
  <c r="J11" i="11"/>
  <c r="J4" i="11"/>
  <c r="K9" i="11"/>
  <c r="K11" i="11"/>
  <c r="K4" i="11"/>
  <c r="U4" i="9"/>
  <c r="U9" i="9"/>
  <c r="U11" i="9"/>
  <c r="T9" i="11"/>
  <c r="T11" i="11"/>
  <c r="T4" i="11"/>
  <c r="Q9" i="9"/>
  <c r="Q4" i="9"/>
  <c r="Q11" i="9"/>
  <c r="M11" i="9"/>
  <c r="M4" i="9"/>
  <c r="M9" i="9"/>
  <c r="N9" i="9"/>
  <c r="N11" i="9"/>
  <c r="N4" i="9"/>
  <c r="L4" i="9"/>
  <c r="L9" i="9"/>
  <c r="L11" i="9"/>
  <c r="K9" i="9"/>
  <c r="K11" i="9"/>
  <c r="K4" i="9"/>
  <c r="R4" i="11"/>
  <c r="R9" i="11"/>
  <c r="R11" i="11"/>
  <c r="O9" i="9"/>
  <c r="O4" i="9"/>
  <c r="O11" i="9"/>
  <c r="T11" i="9"/>
  <c r="T4" i="9"/>
  <c r="T9" i="9"/>
  <c r="S9" i="11"/>
  <c r="S11" i="11"/>
  <c r="S4" i="11"/>
  <c r="P9" i="9"/>
  <c r="P11" i="9"/>
  <c r="P4" i="9"/>
  <c r="R9" i="9"/>
  <c r="R4" i="9"/>
  <c r="R11" i="9"/>
  <c r="H36" i="7"/>
  <c r="O6" i="15"/>
  <c r="R6" i="15"/>
  <c r="K7" i="15"/>
  <c r="Q6" i="15"/>
  <c r="T6" i="15"/>
  <c r="K6" i="15"/>
  <c r="S6" i="15"/>
  <c r="L6" i="15"/>
  <c r="S7" i="15"/>
  <c r="N6" i="15"/>
  <c r="U7" i="15"/>
  <c r="P6" i="15"/>
  <c r="M7" i="15"/>
  <c r="U6" i="15"/>
  <c r="M6" i="15"/>
  <c r="N7" i="15"/>
  <c r="J7" i="15"/>
  <c r="L7" i="15"/>
  <c r="Q7" i="15"/>
  <c r="T7" i="15"/>
  <c r="P7" i="15"/>
  <c r="O7" i="15"/>
  <c r="R7" i="15"/>
  <c r="J6" i="15"/>
  <c r="H15" i="7"/>
  <c r="H17" i="7"/>
  <c r="H16" i="7"/>
  <c r="M34" i="11" l="1"/>
  <c r="O44" i="11"/>
  <c r="O46" i="11"/>
  <c r="O47" i="11"/>
  <c r="O55" i="11"/>
  <c r="O45" i="11"/>
  <c r="O50" i="11"/>
  <c r="O28" i="11"/>
  <c r="O51" i="11"/>
  <c r="O53" i="11"/>
  <c r="O48" i="11"/>
  <c r="O49" i="11"/>
  <c r="O52" i="11"/>
  <c r="M30" i="11"/>
  <c r="M36" i="11" s="1"/>
  <c r="P26" i="11"/>
  <c r="P22" i="11"/>
  <c r="N29" i="11"/>
  <c r="N28" i="11"/>
  <c r="N34" i="11"/>
  <c r="Q21" i="11"/>
  <c r="Q20" i="11"/>
  <c r="N44" i="11"/>
  <c r="N56" i="11" s="1"/>
  <c r="N70" i="11"/>
  <c r="O56" i="14"/>
  <c r="O57" i="14" s="1"/>
  <c r="O31" i="14"/>
  <c r="O32" i="14"/>
  <c r="O33" i="14"/>
  <c r="O34" i="14"/>
  <c r="O35" i="14"/>
  <c r="O36" i="14"/>
  <c r="O37" i="14"/>
  <c r="O38" i="14"/>
  <c r="O27" i="14"/>
  <c r="O28" i="14"/>
  <c r="O29" i="14"/>
  <c r="O30" i="14"/>
  <c r="N56" i="14"/>
  <c r="N57" i="14" s="1"/>
  <c r="N32" i="14"/>
  <c r="N33" i="14"/>
  <c r="N34" i="14"/>
  <c r="N35" i="14"/>
  <c r="N36" i="14"/>
  <c r="N37" i="14"/>
  <c r="N38" i="14"/>
  <c r="N27" i="14"/>
  <c r="N28" i="14"/>
  <c r="N29" i="14"/>
  <c r="N30" i="14"/>
  <c r="N31" i="14"/>
  <c r="O41" i="14"/>
  <c r="O42" i="14" s="1"/>
  <c r="O48" i="14"/>
  <c r="O47" i="14"/>
  <c r="N41" i="14"/>
  <c r="N47" i="14"/>
  <c r="N48" i="14"/>
  <c r="O24" i="14"/>
  <c r="O25" i="14" s="1"/>
  <c r="N24" i="14"/>
  <c r="O17" i="14"/>
  <c r="O18" i="14"/>
  <c r="N17" i="14"/>
  <c r="N18" i="14"/>
  <c r="O14" i="14"/>
  <c r="O13" i="14"/>
  <c r="N13" i="14"/>
  <c r="N14" i="14"/>
  <c r="O54" i="14"/>
  <c r="O67" i="14"/>
  <c r="J68" i="14"/>
  <c r="J70" i="14"/>
  <c r="L60" i="14"/>
  <c r="J65" i="14"/>
  <c r="L65" i="14" s="1"/>
  <c r="K64" i="14"/>
  <c r="O62" i="14"/>
  <c r="Q13" i="9"/>
  <c r="Q5" i="9"/>
  <c r="Q14" i="9"/>
  <c r="Q12" i="9"/>
  <c r="U14" i="11"/>
  <c r="L12" i="11"/>
  <c r="M5" i="11"/>
  <c r="M14" i="11"/>
  <c r="M12" i="11"/>
  <c r="M13" i="11"/>
  <c r="S12" i="11"/>
  <c r="S5" i="11"/>
  <c r="S13" i="11"/>
  <c r="S14" i="11"/>
  <c r="R14" i="11"/>
  <c r="R12" i="11"/>
  <c r="R5" i="11"/>
  <c r="R13" i="11"/>
  <c r="U5" i="11"/>
  <c r="U13" i="11"/>
  <c r="U12" i="11"/>
  <c r="R14" i="9"/>
  <c r="R12" i="9"/>
  <c r="R13" i="9"/>
  <c r="R5" i="9"/>
  <c r="K13" i="11"/>
  <c r="K14" i="11"/>
  <c r="K12" i="11"/>
  <c r="K5" i="11"/>
  <c r="N14" i="11"/>
  <c r="N5" i="11"/>
  <c r="N12" i="11"/>
  <c r="N13" i="11"/>
  <c r="L5" i="11"/>
  <c r="L13" i="11"/>
  <c r="L14" i="11"/>
  <c r="T8" i="14"/>
  <c r="N5" i="9"/>
  <c r="N13" i="9"/>
  <c r="N14" i="9"/>
  <c r="N12" i="9"/>
  <c r="O12" i="11"/>
  <c r="O14" i="11"/>
  <c r="O5" i="11"/>
  <c r="O13" i="11"/>
  <c r="P14" i="11"/>
  <c r="P5" i="11"/>
  <c r="P12" i="11"/>
  <c r="P13" i="11"/>
  <c r="S8" i="14"/>
  <c r="T12" i="11"/>
  <c r="T14" i="11"/>
  <c r="T13" i="11"/>
  <c r="T5" i="11"/>
  <c r="S6" i="14"/>
  <c r="N6" i="14"/>
  <c r="T5" i="9"/>
  <c r="T13" i="9"/>
  <c r="T14" i="9"/>
  <c r="T12" i="9"/>
  <c r="K5" i="9"/>
  <c r="K14" i="9"/>
  <c r="K13" i="9"/>
  <c r="K12" i="9"/>
  <c r="J13" i="11"/>
  <c r="J14" i="11"/>
  <c r="J5" i="11"/>
  <c r="J12" i="11"/>
  <c r="J13" i="9"/>
  <c r="J14" i="9"/>
  <c r="J5" i="9"/>
  <c r="J12" i="9"/>
  <c r="P5" i="9"/>
  <c r="P12" i="9"/>
  <c r="P13" i="9"/>
  <c r="P14" i="9"/>
  <c r="O5" i="9"/>
  <c r="O14" i="9"/>
  <c r="O12" i="9"/>
  <c r="O13" i="9"/>
  <c r="U14" i="9"/>
  <c r="U12" i="9"/>
  <c r="U5" i="9"/>
  <c r="U13" i="9"/>
  <c r="S13" i="9"/>
  <c r="S12" i="9"/>
  <c r="S5" i="9"/>
  <c r="S14" i="9"/>
  <c r="Q5" i="11"/>
  <c r="Q14" i="11"/>
  <c r="Q12" i="11"/>
  <c r="Q13" i="11"/>
  <c r="L5" i="9"/>
  <c r="L13" i="9"/>
  <c r="L14" i="9"/>
  <c r="L12" i="9"/>
  <c r="M14" i="9"/>
  <c r="M12" i="9"/>
  <c r="M13" i="9"/>
  <c r="M5" i="9"/>
  <c r="R10" i="15"/>
  <c r="R4" i="15"/>
  <c r="R9" i="15"/>
  <c r="O9" i="15"/>
  <c r="O10" i="15"/>
  <c r="O4" i="15"/>
  <c r="M10" i="15"/>
  <c r="M4" i="15"/>
  <c r="M9" i="15"/>
  <c r="T10" i="15"/>
  <c r="T9" i="15"/>
  <c r="T4" i="15"/>
  <c r="Q9" i="15"/>
  <c r="Q4" i="15"/>
  <c r="Q10" i="15"/>
  <c r="U4" i="15"/>
  <c r="U9" i="15"/>
  <c r="U10" i="15"/>
  <c r="K10" i="15"/>
  <c r="K9" i="15"/>
  <c r="K4" i="15"/>
  <c r="L10" i="15"/>
  <c r="L4" i="15"/>
  <c r="L9" i="15"/>
  <c r="J4" i="15"/>
  <c r="J9" i="15"/>
  <c r="J10" i="15"/>
  <c r="S10" i="15"/>
  <c r="S4" i="15"/>
  <c r="S9" i="15"/>
  <c r="P4" i="15"/>
  <c r="P9" i="15"/>
  <c r="P10" i="15"/>
  <c r="N9" i="15"/>
  <c r="N10" i="15"/>
  <c r="N4" i="15"/>
  <c r="N30" i="11" l="1"/>
  <c r="N36" i="11" s="1"/>
  <c r="N78" i="11" s="1"/>
  <c r="N88" i="11" s="1"/>
  <c r="N100" i="11" s="1"/>
  <c r="N102" i="11" s="1"/>
  <c r="N106" i="11" s="1"/>
  <c r="P38" i="14"/>
  <c r="Q38" i="14" s="1"/>
  <c r="P36" i="14"/>
  <c r="Q36" i="14" s="1"/>
  <c r="P35" i="14"/>
  <c r="Q35" i="14" s="1"/>
  <c r="P34" i="14"/>
  <c r="Q34" i="14" s="1"/>
  <c r="P33" i="14"/>
  <c r="Q33" i="14" s="1"/>
  <c r="P32" i="14"/>
  <c r="Q32" i="14" s="1"/>
  <c r="O29" i="11"/>
  <c r="O30" i="11" s="1"/>
  <c r="O36" i="11" s="1"/>
  <c r="P46" i="11"/>
  <c r="P50" i="11"/>
  <c r="P45" i="11"/>
  <c r="P53" i="11"/>
  <c r="P49" i="11"/>
  <c r="P52" i="11"/>
  <c r="P44" i="11"/>
  <c r="P41" i="14"/>
  <c r="P42" i="14" s="1"/>
  <c r="P28" i="14"/>
  <c r="Q28" i="14" s="1"/>
  <c r="P29" i="14"/>
  <c r="Q29" i="14" s="1"/>
  <c r="P31" i="14"/>
  <c r="Q31" i="14" s="1"/>
  <c r="P37" i="14"/>
  <c r="Q37" i="14" s="1"/>
  <c r="P30" i="14"/>
  <c r="Q30" i="14" s="1"/>
  <c r="O56" i="11"/>
  <c r="O70" i="11"/>
  <c r="P47" i="11"/>
  <c r="P48" i="11"/>
  <c r="P55" i="11"/>
  <c r="Q26" i="11"/>
  <c r="P51" i="11"/>
  <c r="R21" i="11"/>
  <c r="R20" i="11"/>
  <c r="O34" i="11"/>
  <c r="Q22" i="11"/>
  <c r="P29" i="11"/>
  <c r="P28" i="11"/>
  <c r="P56" i="14"/>
  <c r="P57" i="14" s="1"/>
  <c r="S56" i="14"/>
  <c r="S57" i="14" s="1"/>
  <c r="S37" i="14"/>
  <c r="T56" i="14"/>
  <c r="T57" i="14" s="1"/>
  <c r="T33" i="14"/>
  <c r="T34" i="14"/>
  <c r="T35" i="14"/>
  <c r="T36" i="14"/>
  <c r="T37" i="14"/>
  <c r="T38" i="14"/>
  <c r="T27" i="14"/>
  <c r="T28" i="14"/>
  <c r="T31" i="14"/>
  <c r="T29" i="14"/>
  <c r="T30" i="14"/>
  <c r="T32" i="14"/>
  <c r="P27" i="14"/>
  <c r="N39" i="14"/>
  <c r="O39" i="14"/>
  <c r="P24" i="14"/>
  <c r="P25" i="14" s="1"/>
  <c r="N42" i="14"/>
  <c r="S41" i="14"/>
  <c r="S42" i="14" s="1"/>
  <c r="S47" i="14"/>
  <c r="S48" i="14"/>
  <c r="T41" i="14"/>
  <c r="T47" i="14"/>
  <c r="T48" i="14"/>
  <c r="N25" i="14"/>
  <c r="N49" i="14"/>
  <c r="Q24" i="14"/>
  <c r="P47" i="14"/>
  <c r="Q47" i="14" s="1"/>
  <c r="O49" i="14"/>
  <c r="P48" i="14"/>
  <c r="Q48" i="14" s="1"/>
  <c r="S24" i="14"/>
  <c r="T24" i="14"/>
  <c r="V24" i="14" s="1"/>
  <c r="K13" i="15"/>
  <c r="P18" i="14"/>
  <c r="Q18" i="14" s="1"/>
  <c r="T17" i="14"/>
  <c r="T18" i="14"/>
  <c r="N19" i="14"/>
  <c r="P17" i="14"/>
  <c r="O19" i="14"/>
  <c r="P14" i="14"/>
  <c r="Q14" i="14" s="1"/>
  <c r="T67" i="14"/>
  <c r="T13" i="14"/>
  <c r="T14" i="14"/>
  <c r="N15" i="14"/>
  <c r="P13" i="14"/>
  <c r="O15" i="14"/>
  <c r="J71" i="14"/>
  <c r="J72" i="14" s="1"/>
  <c r="T54" i="14"/>
  <c r="L64" i="14"/>
  <c r="L12" i="15"/>
  <c r="T62" i="14"/>
  <c r="S11" i="15"/>
  <c r="Q5" i="15"/>
  <c r="Q12" i="15"/>
  <c r="Q13" i="15"/>
  <c r="Q11" i="15"/>
  <c r="M11" i="15"/>
  <c r="M5" i="15"/>
  <c r="M13" i="15"/>
  <c r="L5" i="15"/>
  <c r="L11" i="15"/>
  <c r="L13" i="15"/>
  <c r="O13" i="15"/>
  <c r="O11" i="15"/>
  <c r="O5" i="15"/>
  <c r="O12" i="15"/>
  <c r="S5" i="15"/>
  <c r="S12" i="15"/>
  <c r="S13" i="15"/>
  <c r="N13" i="15"/>
  <c r="N5" i="15"/>
  <c r="N12" i="15"/>
  <c r="N11" i="15"/>
  <c r="J11" i="15"/>
  <c r="J5" i="15"/>
  <c r="J12" i="15"/>
  <c r="J13" i="15"/>
  <c r="K5" i="15"/>
  <c r="K11" i="15"/>
  <c r="K12" i="15"/>
  <c r="T12" i="15"/>
  <c r="U5" i="15"/>
  <c r="U12" i="15"/>
  <c r="U13" i="15"/>
  <c r="U11" i="15"/>
  <c r="T5" i="15"/>
  <c r="T13" i="15"/>
  <c r="T11" i="15"/>
  <c r="P13" i="15"/>
  <c r="P11" i="15"/>
  <c r="P5" i="15"/>
  <c r="P12" i="15"/>
  <c r="M12" i="15"/>
  <c r="R13" i="15"/>
  <c r="R11" i="15"/>
  <c r="R5" i="15"/>
  <c r="R12" i="15"/>
  <c r="T25" i="14" l="1"/>
  <c r="O78" i="11"/>
  <c r="O88" i="11" s="1"/>
  <c r="O100" i="11" s="1"/>
  <c r="O102" i="11" s="1"/>
  <c r="O106" i="11" s="1"/>
  <c r="Q29" i="11"/>
  <c r="Q51" i="11"/>
  <c r="Q55" i="11"/>
  <c r="Q46" i="11"/>
  <c r="Q53" i="11"/>
  <c r="Q49" i="11"/>
  <c r="Q45" i="11"/>
  <c r="Q52" i="11"/>
  <c r="Q48" i="11"/>
  <c r="Q41" i="14"/>
  <c r="P39" i="14"/>
  <c r="Q39" i="14" s="1"/>
  <c r="U37" i="14"/>
  <c r="V37" i="14" s="1"/>
  <c r="P70" i="11"/>
  <c r="P56" i="11"/>
  <c r="R26" i="11"/>
  <c r="R22" i="11"/>
  <c r="P30" i="11"/>
  <c r="P36" i="11" s="1"/>
  <c r="Q47" i="11"/>
  <c r="Q50" i="11"/>
  <c r="S21" i="11"/>
  <c r="S20" i="11"/>
  <c r="P34" i="11"/>
  <c r="Q56" i="14"/>
  <c r="U41" i="14"/>
  <c r="V41" i="14" s="1"/>
  <c r="U56" i="14"/>
  <c r="U57" i="14" s="1"/>
  <c r="T39" i="14"/>
  <c r="Q27" i="14"/>
  <c r="T42" i="14"/>
  <c r="P49" i="14"/>
  <c r="Q49" i="14" s="1"/>
  <c r="T49" i="14"/>
  <c r="U48" i="14"/>
  <c r="V48" i="14" s="1"/>
  <c r="U47" i="14"/>
  <c r="S49" i="14"/>
  <c r="U24" i="14"/>
  <c r="S25" i="14"/>
  <c r="P19" i="14"/>
  <c r="Q19" i="14" s="1"/>
  <c r="P15" i="14"/>
  <c r="Q15" i="14" s="1"/>
  <c r="Q17" i="14"/>
  <c r="T19" i="14"/>
  <c r="Q13" i="14"/>
  <c r="T15" i="14"/>
  <c r="Q25" i="14"/>
  <c r="O21" i="14"/>
  <c r="O22" i="14" s="1"/>
  <c r="Q57" i="14"/>
  <c r="Q42" i="14"/>
  <c r="N21" i="14"/>
  <c r="N44" i="14" s="1"/>
  <c r="N51" i="14" s="1"/>
  <c r="Q28" i="11" l="1"/>
  <c r="U49" i="14"/>
  <c r="V49" i="14" s="1"/>
  <c r="R46" i="11"/>
  <c r="R53" i="11"/>
  <c r="R49" i="11"/>
  <c r="R45" i="11"/>
  <c r="R52" i="11"/>
  <c r="R48" i="11"/>
  <c r="R44" i="11"/>
  <c r="R47" i="11"/>
  <c r="R51" i="11"/>
  <c r="S22" i="11"/>
  <c r="S26" i="11"/>
  <c r="P78" i="11"/>
  <c r="P88" i="11" s="1"/>
  <c r="P100" i="11" s="1"/>
  <c r="P102" i="11" s="1"/>
  <c r="P106" i="11" s="1"/>
  <c r="R50" i="11"/>
  <c r="R55" i="11"/>
  <c r="Q30" i="11"/>
  <c r="Q36" i="11" s="1"/>
  <c r="Q34" i="11"/>
  <c r="Q44" i="11"/>
  <c r="Q56" i="11" s="1"/>
  <c r="Q70" i="11"/>
  <c r="T21" i="11"/>
  <c r="T20" i="11"/>
  <c r="R29" i="11"/>
  <c r="R28" i="11"/>
  <c r="V56" i="14"/>
  <c r="U42" i="14"/>
  <c r="V42" i="14" s="1"/>
  <c r="V47" i="14"/>
  <c r="O44" i="14"/>
  <c r="O51" i="14" s="1"/>
  <c r="O59" i="14" s="1"/>
  <c r="N22" i="14"/>
  <c r="Q22" i="14" s="1"/>
  <c r="N45" i="14"/>
  <c r="N52" i="14"/>
  <c r="P21" i="14"/>
  <c r="P44" i="14" s="1"/>
  <c r="P51" i="14" s="1"/>
  <c r="U25" i="14"/>
  <c r="V25" i="14" s="1"/>
  <c r="T21" i="14"/>
  <c r="V57" i="14"/>
  <c r="R34" i="11" l="1"/>
  <c r="S51" i="11"/>
  <c r="S47" i="11"/>
  <c r="S45" i="11"/>
  <c r="S48" i="11"/>
  <c r="S52" i="11"/>
  <c r="S55" i="11"/>
  <c r="S50" i="11"/>
  <c r="S46" i="11"/>
  <c r="S49" i="11"/>
  <c r="S53" i="11"/>
  <c r="R70" i="11"/>
  <c r="R56" i="11"/>
  <c r="Q78" i="11"/>
  <c r="Q88" i="11" s="1"/>
  <c r="Q100" i="11" s="1"/>
  <c r="Q102" i="11" s="1"/>
  <c r="Q106" i="11" s="1"/>
  <c r="T22" i="11"/>
  <c r="T26" i="11"/>
  <c r="T51" i="11" s="1"/>
  <c r="U21" i="11"/>
  <c r="S14" i="14" s="1"/>
  <c r="U14" i="14" s="1"/>
  <c r="V14" i="14" s="1"/>
  <c r="U26" i="11"/>
  <c r="U20" i="11"/>
  <c r="S13" i="14" s="1"/>
  <c r="S44" i="11"/>
  <c r="R30" i="11"/>
  <c r="R36" i="11" s="1"/>
  <c r="S29" i="11"/>
  <c r="S28" i="11"/>
  <c r="S34" i="11"/>
  <c r="Q21" i="14"/>
  <c r="O52" i="14"/>
  <c r="Q52" i="14" s="1"/>
  <c r="Q51" i="14"/>
  <c r="O45" i="14"/>
  <c r="Q45" i="14" s="1"/>
  <c r="Q44" i="14"/>
  <c r="T22" i="14"/>
  <c r="T44" i="14"/>
  <c r="O60" i="14"/>
  <c r="S56" i="11" l="1"/>
  <c r="S70" i="11"/>
  <c r="T47" i="11"/>
  <c r="T52" i="11"/>
  <c r="T55" i="11"/>
  <c r="T50" i="11"/>
  <c r="T46" i="11"/>
  <c r="T44" i="11"/>
  <c r="T49" i="11"/>
  <c r="T53" i="11"/>
  <c r="S30" i="11"/>
  <c r="S36" i="11" s="1"/>
  <c r="R78" i="11"/>
  <c r="R88" i="11" s="1"/>
  <c r="R100" i="11" s="1"/>
  <c r="R102" i="11" s="1"/>
  <c r="R106" i="11" s="1"/>
  <c r="T48" i="11"/>
  <c r="T45" i="11"/>
  <c r="U22" i="11"/>
  <c r="T29" i="11"/>
  <c r="T28" i="11"/>
  <c r="U13" i="14"/>
  <c r="S15" i="14"/>
  <c r="U51" i="11"/>
  <c r="T45" i="14"/>
  <c r="O64" i="14"/>
  <c r="O70" i="14" s="1"/>
  <c r="T51" i="14"/>
  <c r="T59" i="14" s="1"/>
  <c r="S78" i="11" l="1"/>
  <c r="S88" i="11" s="1"/>
  <c r="S100" i="11" s="1"/>
  <c r="S102" i="11" s="1"/>
  <c r="S106" i="11" s="1"/>
  <c r="U55" i="11"/>
  <c r="U50" i="11"/>
  <c r="U46" i="11"/>
  <c r="U52" i="11"/>
  <c r="U53" i="11"/>
  <c r="U49" i="11"/>
  <c r="U45" i="11"/>
  <c r="U44" i="11"/>
  <c r="U48" i="11"/>
  <c r="T56" i="11"/>
  <c r="T70" i="11"/>
  <c r="U47" i="11"/>
  <c r="T34" i="11"/>
  <c r="U29" i="11"/>
  <c r="S18" i="14" s="1"/>
  <c r="U18" i="14" s="1"/>
  <c r="V18" i="14" s="1"/>
  <c r="U34" i="11"/>
  <c r="U28" i="11"/>
  <c r="U15" i="14"/>
  <c r="V13" i="14"/>
  <c r="T30" i="11"/>
  <c r="T36" i="11" s="1"/>
  <c r="O68" i="14"/>
  <c r="O71" i="14" s="1"/>
  <c r="O72" i="14" s="1"/>
  <c r="O65" i="14"/>
  <c r="T52" i="14"/>
  <c r="U56" i="11" l="1"/>
  <c r="T78" i="11"/>
  <c r="T88" i="11" s="1"/>
  <c r="T100" i="11" s="1"/>
  <c r="T102" i="11" s="1"/>
  <c r="T106" i="11" s="1"/>
  <c r="U70" i="11"/>
  <c r="U30" i="11"/>
  <c r="U36" i="11" s="1"/>
  <c r="S17" i="14"/>
  <c r="S19" i="14" s="1"/>
  <c r="S21" i="14" s="1"/>
  <c r="S22" i="14" s="1"/>
  <c r="V22" i="14" s="1"/>
  <c r="V15" i="14"/>
  <c r="T60" i="14"/>
  <c r="T64" i="14"/>
  <c r="T70" i="14" s="1"/>
  <c r="U78" i="11" l="1"/>
  <c r="U88" i="11" s="1"/>
  <c r="U100" i="11" s="1"/>
  <c r="U102" i="11" s="1"/>
  <c r="U106" i="11" s="1"/>
  <c r="U17" i="14"/>
  <c r="U19" i="14" s="1"/>
  <c r="T68" i="14"/>
  <c r="T71" i="14" s="1"/>
  <c r="T72" i="14" s="1"/>
  <c r="T65" i="14"/>
  <c r="N54" i="14"/>
  <c r="P54" i="14" s="1"/>
  <c r="J90" i="11"/>
  <c r="S54" i="14" s="1"/>
  <c r="J64" i="9"/>
  <c r="V17" i="14" l="1"/>
  <c r="V19" i="14"/>
  <c r="U21" i="14"/>
  <c r="V21" i="14" s="1"/>
  <c r="J100" i="11"/>
  <c r="N62" i="14"/>
  <c r="P62" i="14" s="1"/>
  <c r="Q62" i="14" s="1"/>
  <c r="J68" i="9"/>
  <c r="N67" i="14" s="1"/>
  <c r="J102" i="11"/>
  <c r="P59" i="14"/>
  <c r="Q54" i="14"/>
  <c r="N59" i="14"/>
  <c r="U54" i="14"/>
  <c r="J106" i="11" l="1"/>
  <c r="V54" i="14"/>
  <c r="N60" i="14"/>
  <c r="Q60" i="14" s="1"/>
  <c r="N64" i="14"/>
  <c r="Q59" i="14"/>
  <c r="P64" i="14"/>
  <c r="Q64" i="14" s="1"/>
  <c r="N70" i="14" l="1"/>
  <c r="N65" i="14"/>
  <c r="Q65" i="14" s="1"/>
  <c r="N68" i="14"/>
  <c r="N71" i="14" l="1"/>
  <c r="N72" i="14" s="1"/>
  <c r="M50" i="11"/>
  <c r="S33" i="14" s="1"/>
  <c r="U33" i="14" s="1"/>
  <c r="V33" i="14" s="1"/>
  <c r="M48" i="11"/>
  <c r="S31" i="14" s="1"/>
  <c r="U31" i="14" s="1"/>
  <c r="V31" i="14" s="1"/>
  <c r="M52" i="11"/>
  <c r="S35" i="14" s="1"/>
  <c r="U35" i="14" s="1"/>
  <c r="V35" i="14" s="1"/>
  <c r="M45" i="11"/>
  <c r="S28" i="14" s="1"/>
  <c r="M55" i="11"/>
  <c r="S38" i="14" s="1"/>
  <c r="U38" i="14" s="1"/>
  <c r="V38" i="14" s="1"/>
  <c r="M46" i="11"/>
  <c r="S29" i="14" s="1"/>
  <c r="U29" i="14" s="1"/>
  <c r="V29" i="14" s="1"/>
  <c r="M51" i="11"/>
  <c r="S34" i="14" s="1"/>
  <c r="U34" i="14" s="1"/>
  <c r="V34" i="14" s="1"/>
  <c r="M49" i="11"/>
  <c r="S32" i="14" s="1"/>
  <c r="U32" i="14" s="1"/>
  <c r="V32" i="14" s="1"/>
  <c r="M53" i="11"/>
  <c r="S36" i="14" s="1"/>
  <c r="U36" i="14" s="1"/>
  <c r="V36" i="14" s="1"/>
  <c r="M44" i="11"/>
  <c r="S27" i="14" s="1"/>
  <c r="U27" i="14" s="1"/>
  <c r="M47" i="11"/>
  <c r="S30" i="14" s="1"/>
  <c r="U30" i="14" s="1"/>
  <c r="V30" i="14" s="1"/>
  <c r="M70" i="11"/>
  <c r="M56" i="11" l="1"/>
  <c r="V27" i="14"/>
  <c r="S39" i="14"/>
  <c r="S44" i="14" s="1"/>
  <c r="U28" i="14"/>
  <c r="V28" i="14" s="1"/>
  <c r="M78" i="11" l="1"/>
  <c r="M88" i="11" s="1"/>
  <c r="M100" i="11" s="1"/>
  <c r="M102" i="11" s="1"/>
  <c r="S62" i="14" s="1"/>
  <c r="U62" i="14" s="1"/>
  <c r="V62" i="14" s="1"/>
  <c r="U39" i="14"/>
  <c r="S45" i="14"/>
  <c r="V45" i="14" s="1"/>
  <c r="S51" i="14"/>
  <c r="M106" i="11" l="1"/>
  <c r="S67" i="14" s="1"/>
  <c r="S52" i="14"/>
  <c r="V52" i="14" s="1"/>
  <c r="S59" i="14"/>
  <c r="V39" i="14"/>
  <c r="U44" i="14"/>
  <c r="U51" i="14" l="1"/>
  <c r="V44" i="14"/>
  <c r="S64" i="14"/>
  <c r="S60" i="14"/>
  <c r="V60" i="14" s="1"/>
  <c r="S65" i="14" l="1"/>
  <c r="V65" i="14" s="1"/>
  <c r="S68" i="14"/>
  <c r="S70" i="14"/>
  <c r="V51" i="14"/>
  <c r="U59" i="14"/>
  <c r="V59" i="14" l="1"/>
  <c r="U64" i="14"/>
  <c r="V64" i="14" s="1"/>
  <c r="S71" i="14"/>
  <c r="S72" i="14" s="1"/>
  <c r="G72" i="14" s="1"/>
  <c r="K10" i="2" s="1"/>
  <c r="M10" i="2" s="1"/>
  <c r="M12" i="2" s="1"/>
  <c r="G6" i="2" l="1"/>
  <c r="B2" i="6" s="1"/>
  <c r="F6" i="2"/>
  <c r="B2" i="11" l="1"/>
  <c r="B2" i="9"/>
  <c r="B2" i="14"/>
  <c r="C11" i="3"/>
  <c r="B2" i="15"/>
  <c r="B2" i="2"/>
  <c r="C11" i="5"/>
  <c r="B2" i="8"/>
  <c r="C11" i="13"/>
  <c r="B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Tony Chau</author>
  </authors>
  <commentList>
    <comment ref="G72" authorId="0" shapeId="0" xr:uid="{2D01D3FF-1532-4FF6-9CA3-0DF0FE6B4D68}">
      <text>
        <r>
          <rPr>
            <b/>
            <sz val="9"/>
            <color indexed="81"/>
            <rFont val="Tahoma"/>
            <family val="2"/>
          </rPr>
          <t xml:space="preserve">Error Check
</t>
        </r>
        <r>
          <rPr>
            <sz val="9"/>
            <color indexed="81"/>
            <rFont val="Tahoma"/>
            <family val="2"/>
          </rPr>
          <t>Flags the existence of errors.</t>
        </r>
      </text>
    </comment>
  </commentList>
</comments>
</file>

<file path=xl/sharedStrings.xml><?xml version="1.0" encoding="utf-8"?>
<sst xmlns="http://schemas.openxmlformats.org/spreadsheetml/2006/main" count="328" uniqueCount="213">
  <si>
    <t>Table of Contents</t>
  </si>
  <si>
    <t>Notes</t>
  </si>
  <si>
    <t>Section Cover Notes:</t>
  </si>
  <si>
    <t>[Insert section cover note 1]</t>
  </si>
  <si>
    <t>[Insert section cover note 2]</t>
  </si>
  <si>
    <t>[Insert section cover note 3]</t>
  </si>
  <si>
    <t>Go to Table of Contents</t>
  </si>
  <si>
    <t>ç</t>
  </si>
  <si>
    <t>è</t>
  </si>
  <si>
    <t>Assumptions</t>
  </si>
  <si>
    <t>Appendices</t>
  </si>
  <si>
    <t>±</t>
  </si>
  <si>
    <t>Checks</t>
  </si>
  <si>
    <t>Error Checks</t>
  </si>
  <si>
    <t>Check</t>
  </si>
  <si>
    <t>Include?</t>
  </si>
  <si>
    <t>Flag</t>
  </si>
  <si>
    <t>Total Errors:</t>
  </si>
  <si>
    <t>Yes</t>
  </si>
  <si>
    <t>Summary:</t>
  </si>
  <si>
    <t>Sensitivity Checks</t>
  </si>
  <si>
    <t>Total Sensitivities:</t>
  </si>
  <si>
    <t>Alert Checks</t>
  </si>
  <si>
    <t>Total Alerts:</t>
  </si>
  <si>
    <t>Section 1.</t>
  </si>
  <si>
    <t>Section 2.</t>
  </si>
  <si>
    <t>Section 3.</t>
  </si>
  <si>
    <t>a.</t>
  </si>
  <si>
    <t>-</t>
  </si>
  <si>
    <t>x</t>
  </si>
  <si>
    <t>Time Series - Assumptions</t>
  </si>
  <si>
    <t>Core Time Series Assumptions</t>
  </si>
  <si>
    <t>Primary Periodicity</t>
  </si>
  <si>
    <t>Monthly</t>
  </si>
  <si>
    <t>Financial Year End</t>
  </si>
  <si>
    <t>First Financial Year</t>
  </si>
  <si>
    <t>Model Start Month</t>
  </si>
  <si>
    <t>Term (Months)</t>
  </si>
  <si>
    <t>Model Start Date</t>
  </si>
  <si>
    <t>Model End Date</t>
  </si>
  <si>
    <t>Quarters In Model</t>
  </si>
  <si>
    <t>Halves In Model</t>
  </si>
  <si>
    <t>Years In Model</t>
  </si>
  <si>
    <t>Partial Period Identifier</t>
  </si>
  <si>
    <t>*</t>
  </si>
  <si>
    <t>Blended Period Identifier</t>
  </si>
  <si>
    <t xml:space="preserve"> (B)</t>
  </si>
  <si>
    <t>Denomination</t>
  </si>
  <si>
    <t>$</t>
  </si>
  <si>
    <t>Denomination Conversion Factor</t>
  </si>
  <si>
    <t>Historical &amp; Forecast Time Frames</t>
  </si>
  <si>
    <t>Last Historical Month</t>
  </si>
  <si>
    <t>Auto-Hide Inactive Columns</t>
  </si>
  <si>
    <t>Last Historical Month End Date</t>
  </si>
  <si>
    <t>Historical Period Identifier</t>
  </si>
  <si>
    <t xml:space="preserve"> (H)</t>
  </si>
  <si>
    <t>Forecast Period Identifier</t>
  </si>
  <si>
    <t xml:space="preserve"> (F)</t>
  </si>
  <si>
    <t>Budget Time Frame</t>
  </si>
  <si>
    <t>First Budget Month</t>
  </si>
  <si>
    <t>Budget Term (Months)</t>
  </si>
  <si>
    <t>Budget Start Date</t>
  </si>
  <si>
    <t>Budget End Date</t>
  </si>
  <si>
    <t>Time Series - Lookups</t>
  </si>
  <si>
    <t>Month Days</t>
  </si>
  <si>
    <t>Names</t>
  </si>
  <si>
    <t>Month Day</t>
  </si>
  <si>
    <t>LU_Ts_Mth_Days</t>
  </si>
  <si>
    <t>Month Names</t>
  </si>
  <si>
    <t>Month Name</t>
  </si>
  <si>
    <t>LU_Ts_Mth_Names</t>
  </si>
  <si>
    <t>Periods In Periods</t>
  </si>
  <si>
    <t>Periods In Period</t>
  </si>
  <si>
    <t xml:space="preserve"> </t>
  </si>
  <si>
    <t>Ts_Secs_In_Min</t>
  </si>
  <si>
    <t>Ts_Mins_In_Hr</t>
  </si>
  <si>
    <t>Ts_Hrs_In_Day</t>
  </si>
  <si>
    <t>Ts_Days_In_Wk</t>
  </si>
  <si>
    <t>Ts_Mths_In_Qtr</t>
  </si>
  <si>
    <t>Ts_Mths_In_Half</t>
  </si>
  <si>
    <t>Ts_Mths_In_Yr</t>
  </si>
  <si>
    <t>Ts_Qtrs_In_Half</t>
  </si>
  <si>
    <t>Ts_Qtrs_In_Yr</t>
  </si>
  <si>
    <t>Ts_Halves_In_Yr</t>
  </si>
  <si>
    <t>Denominations</t>
  </si>
  <si>
    <t>LU_Ts_Denom</t>
  </si>
  <si>
    <t>Denomination Conversions</t>
  </si>
  <si>
    <t>Denomination Conversion</t>
  </si>
  <si>
    <t>LU_Ts_Denom_Conv</t>
  </si>
  <si>
    <t>Ts_Thousand</t>
  </si>
  <si>
    <t>Ts_Million</t>
  </si>
  <si>
    <t>Ts_Billion</t>
  </si>
  <si>
    <t>Model Start Months</t>
  </si>
  <si>
    <t>LU_Ts_Model_Start_Mth</t>
  </si>
  <si>
    <t>Last Historical Months</t>
  </si>
  <si>
    <t>LU_Ts_Last_Hist_Mth</t>
  </si>
  <si>
    <t>All Months</t>
  </si>
  <si>
    <t>Month</t>
  </si>
  <si>
    <t>LU_Ts_All_Mths</t>
  </si>
  <si>
    <t>b.</t>
  </si>
  <si>
    <t>Month Ending</t>
  </si>
  <si>
    <t>Period Start Date</t>
  </si>
  <si>
    <t>Period End Date</t>
  </si>
  <si>
    <t>Counter</t>
  </si>
  <si>
    <t>Financial Year</t>
  </si>
  <si>
    <t>Active Column Number</t>
  </si>
  <si>
    <t>Month Number</t>
  </si>
  <si>
    <t>Month Key</t>
  </si>
  <si>
    <t>Quarter Key</t>
  </si>
  <si>
    <t>Half Key</t>
  </si>
  <si>
    <t>Total Revenue</t>
  </si>
  <si>
    <t>Total Cost of Sales</t>
  </si>
  <si>
    <t>Gross Margin</t>
  </si>
  <si>
    <t>Total Operating Expenditure</t>
  </si>
  <si>
    <t>EBITDA Margin</t>
  </si>
  <si>
    <t>Total Depreciation</t>
  </si>
  <si>
    <t>EBIT Margin</t>
  </si>
  <si>
    <t>Net Profit Before Tax</t>
  </si>
  <si>
    <t>Tax Expense</t>
  </si>
  <si>
    <t>Net Profit After Tax</t>
  </si>
  <si>
    <t>Historical Income Statement</t>
  </si>
  <si>
    <t>Total Other Revenue</t>
  </si>
  <si>
    <t>c.</t>
  </si>
  <si>
    <t>Forecast Income Statement</t>
  </si>
  <si>
    <t>Total Other Expenses</t>
  </si>
  <si>
    <t>d.</t>
  </si>
  <si>
    <t>Helper Counter Start</t>
  </si>
  <si>
    <t>Helper Counter End</t>
  </si>
  <si>
    <t>Categories</t>
  </si>
  <si>
    <t xml:space="preserve">Actual </t>
  </si>
  <si>
    <t xml:space="preserve">Budget </t>
  </si>
  <si>
    <t>Var. %</t>
  </si>
  <si>
    <t xml:space="preserve">Projected </t>
  </si>
  <si>
    <t xml:space="preserve">Variance </t>
  </si>
  <si>
    <t>Budget Financial Year End</t>
  </si>
  <si>
    <t>LU_IS_Bud_Fin_Yr_Mth</t>
  </si>
  <si>
    <t>EBITDA Margin %</t>
  </si>
  <si>
    <t>Gross Margin %</t>
  </si>
  <si>
    <t>EBIT Margin %</t>
  </si>
  <si>
    <t>Net Profit Before Tax %</t>
  </si>
  <si>
    <t>Net Profit After Tax %</t>
  </si>
  <si>
    <t>Primary Developer: Ravit Insights</t>
  </si>
  <si>
    <t>Interest Income</t>
  </si>
  <si>
    <t>Total Interest Expense</t>
  </si>
  <si>
    <t>Presentations</t>
  </si>
  <si>
    <t>Difference</t>
  </si>
  <si>
    <t>Error Values</t>
  </si>
  <si>
    <t>Target Check</t>
  </si>
  <si>
    <t>Total Error Check Results</t>
  </si>
  <si>
    <t>This model contains certain projections, forecasts and forward looking statements (“Projections”) which may or may not prove to be correct. These Projections are speculative and actual future results may vary. We recommend for any party that is reliant on the information</t>
  </si>
  <si>
    <t>in this model, to undertake their own due diligence whether it is investing, financial, legal or tax related etc.</t>
  </si>
  <si>
    <t>By retaining and using this model, the Client represents to us that they are capable of making their own independent assessment as to the validity of the assumptions, data and results contained in this model and the economic, financial, regulatory,</t>
  </si>
  <si>
    <t>legal, taxation, stamp duty and accounting implications of those assumptions, data and results.</t>
  </si>
  <si>
    <t>No audit of this model has been undertaken by an independent third party.</t>
  </si>
  <si>
    <t xml:space="preserve">Unless Ravit Insights provides express written consent, this model should not be copied, reproduced, distributed or disclosed to any party that is not a representative of the Client. </t>
  </si>
  <si>
    <t>Representative includes the Client's directors, officers, employees, agents, advisers, capital providers and contractors.</t>
  </si>
  <si>
    <t>If there are any queries about the model with regards to the structure, logic and calculations, please contact us at info@ravitinsights.com.au.</t>
  </si>
  <si>
    <t>Ravit Insights Example Model</t>
    <phoneticPr fontId="27" type="noConversion"/>
  </si>
  <si>
    <t>Budget Income Statement</t>
    <phoneticPr fontId="27" type="noConversion"/>
  </si>
  <si>
    <t>Historical Income Statement</t>
    <phoneticPr fontId="27" type="noConversion"/>
  </si>
  <si>
    <t>Forecast Income Statement</t>
    <phoneticPr fontId="27" type="noConversion"/>
  </si>
  <si>
    <t>Income Statement Variance - Lookups</t>
    <phoneticPr fontId="27" type="noConversion"/>
  </si>
  <si>
    <t>Lookups</t>
    <phoneticPr fontId="27" type="noConversion"/>
  </si>
  <si>
    <t>Step</t>
  </si>
  <si>
    <t>Set the financial year you're setting a budget for?</t>
  </si>
  <si>
    <t>Instructions</t>
  </si>
  <si>
    <t>Select the denomination if required</t>
  </si>
  <si>
    <t>This is the number of months in the model.</t>
  </si>
  <si>
    <t>Select the first month of the financial year.</t>
  </si>
  <si>
    <t>Select your financial year end, if in Australia.</t>
  </si>
  <si>
    <t>This is the last historical month where you have finished your bookkeeping</t>
  </si>
  <si>
    <t>Select first budget month, ideally it's the same as the Model Start Month</t>
  </si>
  <si>
    <t>Model Instructions</t>
  </si>
  <si>
    <t>Set the time to align with the budget period you intend to look at</t>
  </si>
  <si>
    <t>Go to sheet 1.Historical, in the green cells, set your categories.</t>
  </si>
  <si>
    <t>Setup instructions</t>
  </si>
  <si>
    <t>Monthly update instructions</t>
  </si>
  <si>
    <t>Go to sheet Variance, to review how you tracked against your original budget.</t>
  </si>
  <si>
    <t>Go to sheet 2.Budget, set the budget you'd like to track over the year.</t>
  </si>
  <si>
    <t>Go to sheet 3.Forecast, set the forecast for the year, at the start of the year, budget and forecast are likely to be the same.</t>
  </si>
  <si>
    <t>At the end of the month, update the Last Historical Month, once your book keeping has been finalised.</t>
  </si>
  <si>
    <t>Go to sheet 1.Historical, in the green cells, update your numbers for the latest month.</t>
  </si>
  <si>
    <t>Go to sheet 3. Forecast, in the green cells, re-forecast your numbers if required.</t>
  </si>
  <si>
    <t>Links</t>
  </si>
  <si>
    <t>Setup &amp; Instructions</t>
  </si>
  <si>
    <t>ð</t>
  </si>
  <si>
    <t>Notes: Enter category labels below in the green cells.</t>
  </si>
  <si>
    <t>Notes: Key in foreast data in the green cells. Each green section updates data in the block above it.</t>
  </si>
  <si>
    <t>Notes: Enter historical numbers into green cells below.</t>
  </si>
  <si>
    <t>Notes: Key in budget data into the green cells.</t>
  </si>
  <si>
    <t>Income Statement Variance Analysis</t>
  </si>
  <si>
    <t>Sales - Wholesale</t>
  </si>
  <si>
    <t>Sales - Retail</t>
  </si>
  <si>
    <t>Cost of Sales - Manufacturing</t>
  </si>
  <si>
    <t>Cost of Sales - Shipping and Delivery</t>
  </si>
  <si>
    <t>Gain from Legal Settlement</t>
  </si>
  <si>
    <t>Accounting</t>
  </si>
  <si>
    <t>Advertising</t>
  </si>
  <si>
    <t>Bank Fees</t>
  </si>
  <si>
    <t>General Expenses</t>
  </si>
  <si>
    <t>Insurance</t>
  </si>
  <si>
    <t>Legal Expenses</t>
  </si>
  <si>
    <t>Licences &amp; Permits</t>
  </si>
  <si>
    <t>Office Expenses</t>
  </si>
  <si>
    <t>Printing &amp; Stationery</t>
  </si>
  <si>
    <t>Rent</t>
  </si>
  <si>
    <t>Subscriptions</t>
  </si>
  <si>
    <t>Telephone &amp; Internet</t>
  </si>
  <si>
    <t>Restructuring Expense</t>
  </si>
  <si>
    <t>Computer Equipment</t>
  </si>
  <si>
    <t>Office Fitout</t>
  </si>
  <si>
    <t>Interest Expense - Bank Loan</t>
  </si>
  <si>
    <t>&lt;Proj&gt;&lt;ProjProps&gt;&lt;FV&gt;3&lt;/FV&gt;&lt;CXPI&gt;&lt;![CDATA[{B334D092-1284-4B3F-B766-3471AD50E47A}]]&gt;&lt;/CXPI&gt;&lt;/ProjProps&gt;&lt;/Proj&gt;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</si>
</sst>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0_);\(###0\);_(&quot;-&quot;_);_)@_)"/>
    <numFmt numFmtId="165" formatCode="_)d\-mmm\-yy_);_)d\-mmm\-yy_);_)&quot;-&quot;_);_)@_)"/>
    <numFmt numFmtId="166" formatCode="_(#,##0_);\(#,##0\);_(&quot;-&quot;_);_)@_)"/>
    <numFmt numFmtId="167" formatCode="_(#,##0.0%_);\(#,##0.0%\);_(&quot;-&quot;_);_)@_)"/>
    <numFmt numFmtId="168" formatCode="_(#,##0.0\x_);\(#,##0.0\x\);_(&quot;-&quot;_);_)@_)"/>
    <numFmt numFmtId="169" formatCode="_(&quot;$&quot;#,##0.0_);\(&quot;$&quot;#,##0.0\);_(&quot;-&quot;_);_)@_)"/>
    <numFmt numFmtId="170" formatCode="#,##0."/>
    <numFmt numFmtId="171" formatCode="mmmm\ yyyy"/>
    <numFmt numFmtId="172" formatCode="_(###0_);\(###0\);_(&quot;-&quot;_);@_)"/>
    <numFmt numFmtId="173" formatCode="0."/>
  </numFmts>
  <fonts count="29">
    <font>
      <sz val="9"/>
      <color theme="1"/>
      <name val="Arial"/>
      <family val="2"/>
      <scheme val="minor"/>
    </font>
    <font>
      <sz val="11"/>
      <color theme="1"/>
      <name val="Arial"/>
      <family val="2"/>
      <scheme val="minor"/>
    </font>
    <font>
      <b/>
      <sz val="11"/>
      <color theme="1"/>
      <name val="Arial"/>
      <family val="2"/>
      <scheme val="major"/>
    </font>
    <font>
      <b/>
      <sz val="10"/>
      <color theme="1"/>
      <name val="Arial"/>
      <family val="2"/>
      <scheme val="major"/>
    </font>
    <font>
      <sz val="9"/>
      <color theme="1"/>
      <name val="Arial"/>
      <family val="2"/>
      <scheme val="minor"/>
    </font>
    <font>
      <sz val="9"/>
      <color theme="1"/>
      <name val="Arial"/>
      <family val="2"/>
      <scheme val="major"/>
    </font>
    <font>
      <sz val="9"/>
      <color theme="0"/>
      <name val="Arial"/>
      <family val="2"/>
      <scheme val="major"/>
    </font>
    <font>
      <b/>
      <sz val="9"/>
      <color theme="1"/>
      <name val="Arial"/>
      <family val="2"/>
      <scheme val="minor"/>
    </font>
    <font>
      <b/>
      <sz val="9"/>
      <color theme="1"/>
      <name val="Arial"/>
      <family val="2"/>
      <scheme val="major"/>
    </font>
    <font>
      <b/>
      <sz val="9"/>
      <color theme="4" tint="-0.49992370372631001"/>
      <name val="Arial"/>
      <family val="2"/>
      <scheme val="major"/>
    </font>
    <font>
      <sz val="9"/>
      <color theme="4" tint="-0.49992370372631001"/>
      <name val="Arial"/>
      <family val="2"/>
      <scheme val="minor"/>
    </font>
    <font>
      <sz val="9"/>
      <color theme="0"/>
      <name val="Arial"/>
      <family val="2"/>
      <scheme val="minor"/>
    </font>
    <font>
      <u/>
      <sz val="9"/>
      <color theme="11"/>
      <name val="Arial"/>
      <family val="2"/>
      <scheme val="minor"/>
    </font>
    <font>
      <sz val="9"/>
      <color theme="11"/>
      <name val="Wingdings"/>
      <charset val="2"/>
    </font>
    <font>
      <b/>
      <u/>
      <sz val="9"/>
      <color theme="11"/>
      <name val="Arial"/>
      <family val="2"/>
      <scheme val="minor"/>
    </font>
    <font>
      <sz val="9"/>
      <color theme="11"/>
      <name val="Arial"/>
      <family val="2"/>
      <scheme val="minor"/>
    </font>
    <font>
      <b/>
      <sz val="9"/>
      <color theme="9" tint="-0.24994659260841701"/>
      <name val="Arial"/>
      <family val="2"/>
      <scheme val="minor"/>
    </font>
    <font>
      <sz val="9"/>
      <color theme="10" tint="-0.24994659260841701"/>
      <name val="Arial"/>
      <family val="2"/>
      <scheme val="minor"/>
    </font>
    <font>
      <sz val="9"/>
      <color rgb="FFFFFFFF"/>
      <name val="Arial"/>
      <family val="2"/>
      <scheme val="minor"/>
    </font>
    <font>
      <sz val="9"/>
      <color indexed="18"/>
      <name val="Arial"/>
      <family val="2"/>
      <scheme val="minor"/>
    </font>
    <font>
      <b/>
      <sz val="35"/>
      <color theme="6"/>
      <name val="Arial"/>
      <family val="2"/>
      <scheme val="major"/>
    </font>
    <font>
      <i/>
      <sz val="9"/>
      <color theme="5"/>
      <name val="Arial"/>
      <family val="2"/>
      <scheme val="major"/>
    </font>
    <font>
      <i/>
      <sz val="9"/>
      <color theme="5"/>
      <name val="Arial"/>
      <family val="2"/>
      <scheme val="minor"/>
    </font>
    <font>
      <u/>
      <sz val="9"/>
      <color theme="10"/>
      <name val="Arial"/>
      <family val="2"/>
      <scheme val="minor"/>
    </font>
    <font>
      <sz val="9"/>
      <color indexed="81"/>
      <name val="Tahoma"/>
      <family val="2"/>
    </font>
    <font>
      <b/>
      <sz val="9"/>
      <color indexed="81"/>
      <name val="Tahoma"/>
      <family val="2"/>
    </font>
    <font>
      <sz val="9"/>
      <color theme="9" tint="-0.24994659260841701"/>
      <name val="Arial"/>
      <family val="2"/>
      <scheme val="minor"/>
    </font>
    <font>
      <sz val="9"/>
      <name val="Arial"/>
      <family val="3"/>
      <charset val="134"/>
      <scheme val="minor"/>
    </font>
    <font>
      <i/>
      <sz val="9"/>
      <color theme="1"/>
      <name val="Arial"/>
      <family val="2"/>
      <scheme val="major"/>
    </font>
  </fonts>
  <fills count="6">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1" tint="0.34955900753807184"/>
        <bgColor indexed="64"/>
      </patternFill>
    </fill>
  </fills>
  <borders count="20">
    <border>
      <left/>
      <right/>
      <top/>
      <bottom/>
      <diagonal/>
    </border>
    <border>
      <left/>
      <right/>
      <top/>
      <bottom style="thin">
        <color indexed="64"/>
      </bottom>
      <diagonal/>
    </border>
    <border>
      <left/>
      <right/>
      <top/>
      <bottom style="thin">
        <color theme="4" tint="-0.49992370372631001"/>
      </bottom>
      <diagonal/>
    </border>
    <border>
      <left style="thin">
        <color theme="4" tint="0.39997558519241921"/>
      </left>
      <right style="thin">
        <color theme="4" tint="0.39997558519241921"/>
      </right>
      <top style="thin">
        <color theme="4" tint="0.39997558519241921"/>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dashed">
        <color indexed="64"/>
      </top>
      <bottom style="dashed">
        <color indexed="64"/>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diagonal/>
    </border>
    <border>
      <left/>
      <right/>
      <top style="thin">
        <color indexed="64"/>
      </top>
      <bottom style="double">
        <color indexed="64"/>
      </bottom>
      <diagonal/>
    </border>
    <border>
      <left/>
      <right/>
      <top/>
      <bottom style="dashed">
        <color indexed="64"/>
      </bottom>
      <diagonal/>
    </border>
    <border>
      <left style="dashed">
        <color theme="4" tint="0.39997558519241921"/>
      </left>
      <right style="dashed">
        <color theme="4" tint="0.39997558519241921"/>
      </right>
      <top style="dashed">
        <color theme="4" tint="0.39997558519241921"/>
      </top>
      <bottom/>
      <diagonal/>
    </border>
    <border>
      <left style="dashed">
        <color theme="4" tint="0.39997558519241921"/>
      </left>
      <right style="dashed">
        <color theme="4" tint="0.39997558519241921"/>
      </right>
      <top style="dashed">
        <color theme="4" tint="0.39997558519241921"/>
      </top>
      <bottom style="dashed">
        <color indexed="64"/>
      </bottom>
      <diagonal/>
    </border>
    <border>
      <left/>
      <right style="thin">
        <color indexed="64"/>
      </right>
      <top/>
      <bottom/>
      <diagonal/>
    </border>
    <border>
      <left/>
      <right/>
      <top/>
      <bottom style="thin">
        <color theme="4" tint="0.39997558519241921"/>
      </bottom>
      <diagonal/>
    </border>
  </borders>
  <cellStyleXfs count="58">
    <xf numFmtId="0" fontId="0" fillId="0" borderId="0" applyFill="0" applyBorder="0">
      <alignment vertical="center"/>
    </xf>
    <xf numFmtId="0" fontId="2" fillId="0" borderId="0" applyFill="0" applyBorder="0">
      <alignment vertical="center"/>
    </xf>
    <xf numFmtId="0" fontId="3" fillId="0" borderId="0" applyFill="0" applyBorder="0">
      <alignment vertical="center"/>
    </xf>
    <xf numFmtId="0" fontId="3" fillId="0" borderId="0" applyFill="0" applyBorder="0">
      <alignment vertical="center"/>
    </xf>
    <xf numFmtId="0" fontId="6" fillId="2" borderId="0" applyBorder="0">
      <alignment vertical="center"/>
    </xf>
    <xf numFmtId="0" fontId="9" fillId="3" borderId="2">
      <alignment vertical="center"/>
    </xf>
    <xf numFmtId="0" fontId="8" fillId="0" borderId="0" applyFill="0" applyBorder="0">
      <alignment vertical="center"/>
    </xf>
    <xf numFmtId="0" fontId="5" fillId="0" borderId="0" applyFill="0" applyBorder="0">
      <alignment vertical="center"/>
    </xf>
    <xf numFmtId="0" fontId="5" fillId="0" borderId="0" applyFill="0" applyBorder="0">
      <alignment vertical="center"/>
      <protection locked="0"/>
    </xf>
    <xf numFmtId="0" fontId="10" fillId="4" borderId="4">
      <alignment vertical="center"/>
      <protection locked="0"/>
    </xf>
    <xf numFmtId="164" fontId="10" fillId="4" borderId="4">
      <alignment vertical="center"/>
      <protection locked="0"/>
    </xf>
    <xf numFmtId="165" fontId="10" fillId="4" borderId="4">
      <alignment vertical="center"/>
      <protection locked="0"/>
    </xf>
    <xf numFmtId="166" fontId="10" fillId="4" borderId="4">
      <alignment vertical="center"/>
      <protection locked="0"/>
    </xf>
    <xf numFmtId="167" fontId="10" fillId="4" borderId="4">
      <alignment vertical="center"/>
      <protection locked="0"/>
    </xf>
    <xf numFmtId="168" fontId="10" fillId="4" borderId="4">
      <alignment vertical="center"/>
      <protection locked="0"/>
    </xf>
    <xf numFmtId="169" fontId="10" fillId="4" borderId="4">
      <alignment vertical="center"/>
      <protection locked="0"/>
    </xf>
    <xf numFmtId="0" fontId="1" fillId="0" borderId="0" applyNumberFormat="0" applyFont="0" applyFill="0" applyBorder="0">
      <alignment horizontal="center" vertical="center"/>
      <protection locked="0"/>
    </xf>
    <xf numFmtId="164" fontId="4" fillId="0" borderId="0" applyFill="0" applyBorder="0">
      <alignment vertical="center"/>
    </xf>
    <xf numFmtId="165" fontId="4" fillId="0" borderId="0" applyFill="0" applyBorder="0">
      <alignment vertical="center"/>
    </xf>
    <xf numFmtId="166" fontId="4" fillId="0" borderId="0" applyFill="0" applyBorder="0">
      <alignment vertical="center"/>
    </xf>
    <xf numFmtId="167" fontId="4" fillId="0" borderId="0" applyFill="0" applyBorder="0">
      <alignment vertical="center"/>
    </xf>
    <xf numFmtId="168" fontId="4" fillId="0" borderId="0" applyFill="0" applyBorder="0">
      <alignment vertical="center"/>
    </xf>
    <xf numFmtId="169" fontId="4" fillId="0" borderId="0" applyFill="0" applyBorder="0">
      <alignment vertical="center"/>
    </xf>
    <xf numFmtId="0" fontId="11" fillId="5" borderId="0" applyBorder="0">
      <alignment vertical="center"/>
    </xf>
    <xf numFmtId="0" fontId="7" fillId="0" borderId="5" applyFill="0">
      <alignment horizontal="center" vertical="center"/>
    </xf>
    <xf numFmtId="166" fontId="4" fillId="0" borderId="5" applyFill="0">
      <alignment horizontal="center" vertical="center"/>
    </xf>
    <xf numFmtId="0" fontId="4" fillId="0" borderId="5" applyFill="0">
      <alignment horizontal="center" vertical="center"/>
    </xf>
    <xf numFmtId="0" fontId="12" fillId="0" borderId="0" applyFill="0" applyBorder="0">
      <alignment vertical="center"/>
    </xf>
    <xf numFmtId="0" fontId="13" fillId="0" borderId="0" applyFill="0" applyBorder="0">
      <alignment horizontal="center" vertical="center"/>
    </xf>
    <xf numFmtId="0" fontId="13" fillId="0" borderId="0" applyFill="0" applyBorder="0">
      <alignment horizontal="center" vertical="center"/>
    </xf>
    <xf numFmtId="0" fontId="14" fillId="0" borderId="0" applyFill="0" applyBorder="0">
      <alignment vertical="center"/>
    </xf>
    <xf numFmtId="0" fontId="12" fillId="0" borderId="0" applyFill="0" applyBorder="0">
      <alignment vertical="center"/>
    </xf>
    <xf numFmtId="0" fontId="15" fillId="0" borderId="0" applyFill="0" applyBorder="0">
      <alignment vertical="center"/>
    </xf>
    <xf numFmtId="0" fontId="15" fillId="0" borderId="0" applyFill="0" applyBorder="0">
      <alignment vertical="center"/>
    </xf>
    <xf numFmtId="0" fontId="2" fillId="0" borderId="0" applyFill="0" applyBorder="0">
      <alignment vertical="center"/>
    </xf>
    <xf numFmtId="0" fontId="3" fillId="0" borderId="0" applyFill="0" applyBorder="0">
      <alignment vertical="center"/>
    </xf>
    <xf numFmtId="0" fontId="3" fillId="0" borderId="0" applyFill="0" applyBorder="0">
      <alignment vertical="center"/>
    </xf>
    <xf numFmtId="0" fontId="6" fillId="2" borderId="0" applyBorder="0">
      <alignment vertical="center"/>
    </xf>
    <xf numFmtId="0" fontId="9" fillId="3" borderId="2">
      <alignment vertical="center"/>
    </xf>
    <xf numFmtId="0" fontId="8" fillId="0" borderId="0" applyFill="0" applyBorder="0">
      <alignment vertical="center"/>
    </xf>
    <xf numFmtId="0" fontId="5" fillId="0" borderId="0" applyFill="0" applyBorder="0">
      <alignment vertical="center"/>
    </xf>
    <xf numFmtId="0" fontId="5" fillId="0" borderId="0" applyFill="0" applyBorder="0">
      <alignment vertical="center"/>
      <protection locked="0"/>
    </xf>
    <xf numFmtId="166" fontId="4" fillId="0" borderId="0" applyFill="0" applyBorder="0">
      <alignment vertical="center"/>
    </xf>
    <xf numFmtId="167" fontId="4" fillId="0" borderId="0" applyFill="0" applyBorder="0">
      <alignment vertical="center"/>
    </xf>
    <xf numFmtId="168" fontId="4" fillId="0" borderId="0" applyFill="0" applyBorder="0">
      <alignment vertical="center"/>
    </xf>
    <xf numFmtId="169" fontId="4" fillId="0" borderId="0" applyFill="0" applyBorder="0">
      <alignment vertical="center"/>
    </xf>
    <xf numFmtId="164" fontId="4" fillId="0" borderId="0" applyFill="0" applyBorder="0">
      <alignment vertical="center"/>
    </xf>
    <xf numFmtId="165" fontId="4" fillId="0" borderId="0" applyFill="0" applyBorder="0">
      <alignment vertical="center"/>
    </xf>
    <xf numFmtId="0" fontId="11" fillId="5" borderId="0" applyBorder="0">
      <alignment vertical="center"/>
    </xf>
    <xf numFmtId="0" fontId="12" fillId="0" borderId="0" applyFill="0" applyBorder="0">
      <alignment vertical="center"/>
    </xf>
    <xf numFmtId="0" fontId="13" fillId="0" borderId="0" applyFill="0" applyBorder="0">
      <alignment horizontal="center" vertical="center"/>
    </xf>
    <xf numFmtId="0" fontId="13" fillId="0" borderId="0" applyFill="0" applyBorder="0">
      <alignment horizontal="center" vertical="center"/>
    </xf>
    <xf numFmtId="0" fontId="14" fillId="0" borderId="0" applyFill="0" applyBorder="0">
      <alignment vertical="center"/>
    </xf>
    <xf numFmtId="0" fontId="12" fillId="0" borderId="0" applyFill="0" applyBorder="0">
      <alignment vertical="center"/>
    </xf>
    <xf numFmtId="0" fontId="15" fillId="0" borderId="0" applyFill="0" applyBorder="0">
      <alignment vertical="center"/>
    </xf>
    <xf numFmtId="0" fontId="15" fillId="0" borderId="0" applyFill="0" applyBorder="0">
      <alignment vertical="center"/>
    </xf>
    <xf numFmtId="0" fontId="4" fillId="0" borderId="0" applyFill="0" applyBorder="0">
      <alignment vertical="center"/>
    </xf>
    <xf numFmtId="0" fontId="23" fillId="0" borderId="0" applyNumberFormat="0" applyFill="0" applyBorder="0" applyAlignment="0" applyProtection="0">
      <alignment vertical="center"/>
    </xf>
  </cellStyleXfs>
  <cellXfs count="148">
    <xf numFmtId="0" fontId="0" fillId="0" borderId="0" xfId="0">
      <alignment vertical="center"/>
    </xf>
    <xf numFmtId="0" fontId="6" fillId="2" borderId="0" xfId="4">
      <alignment vertical="center"/>
    </xf>
    <xf numFmtId="0" fontId="6" fillId="2" borderId="0" xfId="4" applyAlignment="1">
      <alignment horizontal="left" vertical="center"/>
    </xf>
    <xf numFmtId="0" fontId="3" fillId="0" borderId="0" xfId="3">
      <alignment vertical="center"/>
    </xf>
    <xf numFmtId="0" fontId="0" fillId="0" borderId="0" xfId="0" applyAlignment="1">
      <alignment vertical="center"/>
    </xf>
    <xf numFmtId="0" fontId="2" fillId="0" borderId="0" xfId="1">
      <alignment vertical="center"/>
    </xf>
    <xf numFmtId="0" fontId="8" fillId="0" borderId="0" xfId="6">
      <alignment vertical="center"/>
    </xf>
    <xf numFmtId="0" fontId="8" fillId="0" borderId="0" xfId="6" applyAlignment="1">
      <alignment horizontal="left" vertical="center"/>
    </xf>
    <xf numFmtId="0" fontId="5" fillId="0" borderId="0" xfId="7">
      <alignment vertical="center"/>
    </xf>
    <xf numFmtId="0" fontId="5" fillId="0" borderId="0" xfId="7" applyAlignment="1">
      <alignment horizontal="left" vertical="center"/>
    </xf>
    <xf numFmtId="0" fontId="5" fillId="0" borderId="0" xfId="7" applyAlignment="1">
      <alignment horizontal="left" vertical="top"/>
    </xf>
    <xf numFmtId="0" fontId="13" fillId="0" borderId="0" xfId="28" applyAlignment="1">
      <alignment horizontal="right" vertical="center"/>
    </xf>
    <xf numFmtId="0" fontId="13" fillId="0" borderId="0" xfId="28" applyAlignment="1">
      <alignment horizontal="left" vertical="center"/>
    </xf>
    <xf numFmtId="0" fontId="3" fillId="0" borderId="0" xfId="2">
      <alignment vertical="center"/>
    </xf>
    <xf numFmtId="0" fontId="13" fillId="0" borderId="0" xfId="28" applyAlignment="1">
      <alignment horizontal="center" vertical="center"/>
    </xf>
    <xf numFmtId="0" fontId="8" fillId="0" borderId="1" xfId="6" applyBorder="1" applyAlignment="1">
      <alignment horizontal="left" vertical="center"/>
    </xf>
    <xf numFmtId="0" fontId="0" fillId="0" borderId="1" xfId="0" applyBorder="1">
      <alignment vertical="center"/>
    </xf>
    <xf numFmtId="0" fontId="8" fillId="0" borderId="1" xfId="6" applyBorder="1" applyAlignment="1">
      <alignment horizontal="center" vertical="center"/>
    </xf>
    <xf numFmtId="166" fontId="16" fillId="0" borderId="6" xfId="19" applyNumberFormat="1" applyFont="1" applyBorder="1" applyAlignment="1">
      <alignment horizontal="center" vertical="center"/>
    </xf>
    <xf numFmtId="0" fontId="17" fillId="0" borderId="6" xfId="16" applyFont="1" applyBorder="1" applyAlignment="1">
      <alignment horizontal="center" vertical="center"/>
      <protection locked="0"/>
    </xf>
    <xf numFmtId="0" fontId="5" fillId="0" borderId="5" xfId="7" applyBorder="1" applyAlignment="1">
      <alignment horizontal="center" vertical="center"/>
    </xf>
    <xf numFmtId="166" fontId="7" fillId="0" borderId="7" xfId="19" applyNumberFormat="1" applyFont="1" applyBorder="1" applyAlignment="1">
      <alignment horizontal="center" vertical="center"/>
    </xf>
    <xf numFmtId="166" fontId="8" fillId="0" borderId="8" xfId="7" applyNumberFormat="1" applyFont="1" applyBorder="1" applyAlignment="1">
      <alignment horizontal="left" vertical="center"/>
    </xf>
    <xf numFmtId="170" fontId="14" fillId="0" borderId="0" xfId="30" applyNumberFormat="1" applyAlignment="1">
      <alignment horizontal="right" vertical="center"/>
    </xf>
    <xf numFmtId="0" fontId="15" fillId="0" borderId="0" xfId="32" quotePrefix="1" applyAlignment="1">
      <alignment horizontal="right" vertical="center"/>
    </xf>
    <xf numFmtId="0" fontId="15" fillId="0" borderId="0" xfId="33" applyFont="1" applyAlignment="1">
      <alignment horizontal="center" vertical="center"/>
    </xf>
    <xf numFmtId="0" fontId="13" fillId="0" borderId="0" xfId="29" applyAlignment="1">
      <alignment horizontal="center" vertical="center"/>
    </xf>
    <xf numFmtId="0" fontId="2" fillId="0" borderId="0" xfId="1" quotePrefix="1">
      <alignment vertical="center"/>
    </xf>
    <xf numFmtId="0" fontId="9" fillId="3" borderId="2" xfId="5">
      <alignment vertical="center"/>
    </xf>
    <xf numFmtId="0" fontId="7" fillId="0" borderId="5" xfId="24">
      <alignment horizontal="center" vertical="center"/>
    </xf>
    <xf numFmtId="0" fontId="4" fillId="0" borderId="5" xfId="26">
      <alignment horizontal="center" vertical="center"/>
    </xf>
    <xf numFmtId="0" fontId="5" fillId="0" borderId="0" xfId="7" quotePrefix="1">
      <alignment vertical="center"/>
    </xf>
    <xf numFmtId="166" fontId="4" fillId="0" borderId="5" xfId="25">
      <alignment horizontal="center" vertical="center"/>
    </xf>
    <xf numFmtId="171" fontId="4" fillId="0" borderId="5" xfId="26" applyNumberFormat="1">
      <alignment horizontal="center" vertical="center"/>
    </xf>
    <xf numFmtId="171" fontId="4" fillId="0" borderId="5" xfId="26" applyNumberFormat="1" applyAlignment="1">
      <alignment horizontal="center" vertical="center"/>
    </xf>
    <xf numFmtId="0" fontId="11" fillId="5" borderId="0" xfId="23">
      <alignment vertical="center"/>
    </xf>
    <xf numFmtId="165" fontId="4" fillId="0" borderId="0" xfId="18" applyFont="1">
      <alignment vertical="center"/>
    </xf>
    <xf numFmtId="166" fontId="4" fillId="0" borderId="0" xfId="19" applyFont="1">
      <alignment vertical="center"/>
    </xf>
    <xf numFmtId="164" fontId="4" fillId="0" borderId="0" xfId="17" applyFont="1">
      <alignment vertical="center"/>
    </xf>
    <xf numFmtId="172" fontId="11" fillId="5" borderId="0" xfId="23" applyNumberFormat="1" applyAlignment="1">
      <alignment horizontal="right" vertical="center"/>
    </xf>
    <xf numFmtId="166" fontId="4" fillId="0" borderId="0" xfId="19" applyNumberFormat="1" applyFont="1">
      <alignment vertical="center"/>
    </xf>
    <xf numFmtId="172" fontId="5" fillId="0" borderId="0" xfId="7" applyNumberFormat="1" applyAlignment="1">
      <alignment horizontal="right" vertical="center"/>
    </xf>
    <xf numFmtId="0" fontId="11" fillId="5" borderId="1" xfId="23" applyBorder="1">
      <alignment vertical="center"/>
    </xf>
    <xf numFmtId="172" fontId="11" fillId="5" borderId="1" xfId="23" applyNumberFormat="1" applyBorder="1" applyAlignment="1">
      <alignment horizontal="right" vertical="center"/>
    </xf>
    <xf numFmtId="0" fontId="5" fillId="0" borderId="1" xfId="7" applyBorder="1">
      <alignment vertical="center"/>
    </xf>
    <xf numFmtId="172" fontId="5" fillId="0" borderId="1" xfId="7" applyNumberFormat="1" applyBorder="1" applyAlignment="1">
      <alignment horizontal="right" vertical="center"/>
    </xf>
    <xf numFmtId="166" fontId="17" fillId="4" borderId="4" xfId="12" applyFont="1">
      <alignment vertical="center"/>
      <protection locked="0"/>
    </xf>
    <xf numFmtId="166" fontId="17" fillId="4" borderId="4" xfId="12" applyFont="1" applyBorder="1">
      <alignment vertical="center"/>
      <protection locked="0"/>
    </xf>
    <xf numFmtId="166" fontId="17" fillId="4" borderId="3" xfId="12" applyFont="1" applyBorder="1">
      <alignment vertical="center"/>
      <protection locked="0"/>
    </xf>
    <xf numFmtId="166" fontId="7" fillId="0" borderId="13" xfId="19" applyFont="1" applyBorder="1">
      <alignment vertical="center"/>
    </xf>
    <xf numFmtId="166" fontId="7" fillId="0" borderId="14" xfId="19" applyFont="1" applyBorder="1">
      <alignment vertical="center"/>
    </xf>
    <xf numFmtId="0" fontId="0" fillId="0" borderId="0" xfId="0" applyFill="1">
      <alignment vertical="center"/>
    </xf>
    <xf numFmtId="0" fontId="6" fillId="2" borderId="0" xfId="4" applyFill="1">
      <alignment vertical="center"/>
    </xf>
    <xf numFmtId="166" fontId="4" fillId="0" borderId="0" xfId="19" applyFont="1" applyFill="1">
      <alignment vertical="center"/>
    </xf>
    <xf numFmtId="166" fontId="17" fillId="4" borderId="4" xfId="12" applyFont="1" applyFill="1" applyBorder="1">
      <alignment vertical="center"/>
      <protection locked="0"/>
    </xf>
    <xf numFmtId="166" fontId="17" fillId="4" borderId="3" xfId="12" applyFont="1" applyFill="1" applyBorder="1">
      <alignment vertical="center"/>
      <protection locked="0"/>
    </xf>
    <xf numFmtId="0" fontId="8" fillId="0" borderId="0" xfId="6" applyFill="1">
      <alignment vertical="center"/>
    </xf>
    <xf numFmtId="166" fontId="7" fillId="0" borderId="13" xfId="19" applyFont="1" applyFill="1" applyBorder="1">
      <alignment vertical="center"/>
    </xf>
    <xf numFmtId="0" fontId="5" fillId="0" borderId="0" xfId="7" applyFill="1">
      <alignment vertical="center"/>
    </xf>
    <xf numFmtId="0" fontId="17" fillId="0" borderId="0" xfId="0" applyFont="1">
      <alignment vertical="center"/>
    </xf>
    <xf numFmtId="166" fontId="4" fillId="0" borderId="0" xfId="19" applyFont="1" applyBorder="1">
      <alignment vertical="center"/>
    </xf>
    <xf numFmtId="166" fontId="4" fillId="0" borderId="15" xfId="19" applyFont="1" applyBorder="1">
      <alignment vertical="center"/>
    </xf>
    <xf numFmtId="166" fontId="4" fillId="0" borderId="0" xfId="19" applyFont="1" applyFill="1" applyBorder="1">
      <alignment vertical="center"/>
    </xf>
    <xf numFmtId="166" fontId="4" fillId="0" borderId="15" xfId="19" applyFont="1" applyFill="1" applyBorder="1">
      <alignment vertical="center"/>
    </xf>
    <xf numFmtId="166" fontId="17" fillId="4" borderId="16" xfId="12" applyFont="1" applyBorder="1">
      <alignment vertical="center"/>
      <protection locked="0"/>
    </xf>
    <xf numFmtId="166" fontId="17" fillId="4" borderId="17" xfId="12" applyFont="1" applyBorder="1">
      <alignment vertical="center"/>
      <protection locked="0"/>
    </xf>
    <xf numFmtId="0" fontId="4" fillId="0" borderId="0" xfId="56">
      <alignment vertical="center"/>
    </xf>
    <xf numFmtId="0" fontId="3" fillId="0" borderId="0" xfId="36">
      <alignment vertical="center"/>
    </xf>
    <xf numFmtId="0" fontId="13" fillId="0" borderId="0" xfId="50" applyAlignment="1">
      <alignment horizontal="center" vertical="center"/>
    </xf>
    <xf numFmtId="0" fontId="13" fillId="0" borderId="0" xfId="51" applyAlignment="1">
      <alignment horizontal="center" vertical="center"/>
    </xf>
    <xf numFmtId="0" fontId="2" fillId="0" borderId="0" xfId="34" quotePrefix="1">
      <alignment vertical="center"/>
    </xf>
    <xf numFmtId="0" fontId="17" fillId="0" borderId="1" xfId="0" applyFont="1" applyBorder="1">
      <alignment vertical="center"/>
    </xf>
    <xf numFmtId="0" fontId="4" fillId="0" borderId="0" xfId="56" applyFill="1">
      <alignment vertical="center"/>
    </xf>
    <xf numFmtId="0" fontId="5" fillId="0" borderId="0" xfId="40" applyFill="1">
      <alignment vertical="center"/>
    </xf>
    <xf numFmtId="164" fontId="19" fillId="0" borderId="0" xfId="46" applyFont="1" applyFill="1" applyAlignment="1">
      <alignment horizontal="center" vertical="center"/>
    </xf>
    <xf numFmtId="166" fontId="4" fillId="0" borderId="0" xfId="42" applyFill="1" applyAlignment="1">
      <alignment horizontal="right" vertical="center"/>
    </xf>
    <xf numFmtId="166" fontId="4" fillId="0" borderId="0" xfId="42" applyFill="1">
      <alignment vertical="center"/>
    </xf>
    <xf numFmtId="0" fontId="8" fillId="0" borderId="0" xfId="39" applyFill="1">
      <alignment vertical="center"/>
    </xf>
    <xf numFmtId="0" fontId="8" fillId="0" borderId="0" xfId="39" applyFill="1" applyAlignment="1">
      <alignment horizontal="right" vertical="center"/>
    </xf>
    <xf numFmtId="167" fontId="4" fillId="0" borderId="0" xfId="20" applyFont="1" applyFill="1">
      <alignment vertical="center"/>
    </xf>
    <xf numFmtId="166" fontId="7" fillId="0" borderId="13" xfId="42" applyFont="1" applyFill="1" applyBorder="1">
      <alignment vertical="center"/>
    </xf>
    <xf numFmtId="166" fontId="7" fillId="0" borderId="14" xfId="42" applyFont="1" applyFill="1" applyBorder="1">
      <alignment vertical="center"/>
    </xf>
    <xf numFmtId="167" fontId="7" fillId="0" borderId="13" xfId="20" applyFont="1" applyFill="1" applyBorder="1">
      <alignment vertical="center"/>
    </xf>
    <xf numFmtId="167" fontId="7" fillId="0" borderId="13" xfId="43" applyFont="1" applyFill="1" applyBorder="1">
      <alignment vertical="center"/>
    </xf>
    <xf numFmtId="167" fontId="7" fillId="0" borderId="14" xfId="20" applyFont="1" applyFill="1" applyBorder="1">
      <alignment vertical="center"/>
    </xf>
    <xf numFmtId="0" fontId="20" fillId="0" borderId="0" xfId="37" applyFont="1" applyFill="1" applyAlignment="1">
      <alignment vertical="top"/>
    </xf>
    <xf numFmtId="0" fontId="5" fillId="0" borderId="0" xfId="7">
      <alignment vertical="center"/>
    </xf>
    <xf numFmtId="0" fontId="12" fillId="0" borderId="0" xfId="27">
      <alignment vertical="center"/>
    </xf>
    <xf numFmtId="0" fontId="5" fillId="0" borderId="0" xfId="7" applyFill="1">
      <alignment vertical="center"/>
    </xf>
    <xf numFmtId="166" fontId="4" fillId="0" borderId="0" xfId="19" applyNumberFormat="1" applyFont="1" applyAlignment="1">
      <alignment horizontal="center" vertical="center"/>
    </xf>
    <xf numFmtId="0" fontId="9" fillId="3" borderId="2" xfId="38" applyFill="1">
      <alignment vertical="center"/>
    </xf>
    <xf numFmtId="167" fontId="22" fillId="0" borderId="0" xfId="43" applyFont="1">
      <alignment vertical="center"/>
    </xf>
    <xf numFmtId="0" fontId="21" fillId="0" borderId="0" xfId="40" applyFont="1">
      <alignment vertical="center"/>
    </xf>
    <xf numFmtId="0" fontId="21" fillId="0" borderId="0" xfId="40" applyFont="1" applyFill="1">
      <alignment vertical="center"/>
    </xf>
    <xf numFmtId="167" fontId="22" fillId="0" borderId="0" xfId="43" applyFont="1" applyFill="1">
      <alignment vertical="center"/>
    </xf>
    <xf numFmtId="166" fontId="4" fillId="0" borderId="0" xfId="42" applyNumberFormat="1">
      <alignment vertical="center"/>
    </xf>
    <xf numFmtId="0" fontId="23" fillId="0" borderId="0" xfId="57">
      <alignment vertical="center"/>
    </xf>
    <xf numFmtId="0" fontId="17" fillId="0" borderId="0" xfId="16" applyFont="1" applyAlignment="1">
      <alignment horizontal="center" vertical="center"/>
      <protection locked="0"/>
    </xf>
    <xf numFmtId="166" fontId="26" fillId="0" borderId="0" xfId="19" applyNumberFormat="1" applyFont="1" applyAlignment="1">
      <alignment horizontal="center" vertical="center"/>
    </xf>
    <xf numFmtId="166" fontId="26" fillId="0" borderId="15" xfId="19" applyFont="1" applyBorder="1">
      <alignment vertical="center"/>
    </xf>
    <xf numFmtId="166" fontId="7" fillId="0" borderId="18" xfId="42" applyNumberFormat="1" applyFont="1" applyFill="1" applyBorder="1">
      <alignment vertical="center"/>
    </xf>
    <xf numFmtId="0" fontId="5" fillId="0" borderId="0" xfId="7" applyFill="1">
      <alignment vertical="center"/>
    </xf>
    <xf numFmtId="0" fontId="5" fillId="0" borderId="0" xfId="7">
      <alignment vertical="center"/>
    </xf>
    <xf numFmtId="167" fontId="4" fillId="0" borderId="0" xfId="20" applyFont="1">
      <alignment vertical="center"/>
    </xf>
    <xf numFmtId="167" fontId="4" fillId="0" borderId="0" xfId="20" applyFont="1" applyBorder="1">
      <alignment vertical="center"/>
    </xf>
    <xf numFmtId="167" fontId="4" fillId="0" borderId="15" xfId="20" applyFont="1" applyBorder="1">
      <alignment vertical="center"/>
    </xf>
    <xf numFmtId="0" fontId="5" fillId="0" borderId="0" xfId="7">
      <alignment vertical="center"/>
    </xf>
    <xf numFmtId="166" fontId="4" fillId="0" borderId="0" xfId="42">
      <alignment vertical="center"/>
    </xf>
    <xf numFmtId="166" fontId="4" fillId="0" borderId="0" xfId="42" applyBorder="1">
      <alignment vertical="center"/>
    </xf>
    <xf numFmtId="166" fontId="4" fillId="0" borderId="15" xfId="42" applyBorder="1">
      <alignment vertical="center"/>
    </xf>
    <xf numFmtId="166" fontId="17" fillId="0" borderId="0" xfId="19" applyFont="1">
      <alignment vertical="center"/>
    </xf>
    <xf numFmtId="166" fontId="17" fillId="4" borderId="16" xfId="12" applyFont="1" applyFill="1" applyBorder="1">
      <alignment vertical="center"/>
      <protection locked="0"/>
    </xf>
    <xf numFmtId="166" fontId="17" fillId="4" borderId="17" xfId="12" applyFont="1" applyFill="1" applyBorder="1">
      <alignment vertical="center"/>
      <protection locked="0"/>
    </xf>
    <xf numFmtId="166" fontId="4" fillId="0" borderId="1" xfId="19" applyFont="1" applyFill="1" applyBorder="1">
      <alignment vertical="center"/>
    </xf>
    <xf numFmtId="166" fontId="17" fillId="4" borderId="4" xfId="12" applyFont="1" applyFill="1">
      <alignment vertical="center"/>
      <protection locked="0"/>
    </xf>
    <xf numFmtId="166" fontId="7" fillId="0" borderId="14" xfId="19" applyFont="1" applyFill="1" applyBorder="1">
      <alignment vertical="center"/>
    </xf>
    <xf numFmtId="0" fontId="5" fillId="0" borderId="0" xfId="40">
      <alignment vertical="center"/>
    </xf>
    <xf numFmtId="173" fontId="5" fillId="0" borderId="0" xfId="7" applyNumberFormat="1">
      <alignment vertical="center"/>
    </xf>
    <xf numFmtId="0" fontId="5" fillId="0" borderId="0" xfId="7" applyFill="1">
      <alignment vertical="center"/>
    </xf>
    <xf numFmtId="0" fontId="5" fillId="0" borderId="0" xfId="7">
      <alignment vertical="center"/>
    </xf>
    <xf numFmtId="0" fontId="18" fillId="0" borderId="0" xfId="16" applyFont="1" applyFill="1">
      <alignment horizontal="center" vertical="center"/>
      <protection locked="0"/>
    </xf>
    <xf numFmtId="0" fontId="17" fillId="4" borderId="4" xfId="9" applyFont="1" applyFill="1" applyAlignment="1">
      <alignment horizontal="center" vertical="center"/>
      <protection locked="0"/>
    </xf>
    <xf numFmtId="0" fontId="9" fillId="3" borderId="2" xfId="5" applyFill="1">
      <alignment vertical="center"/>
    </xf>
    <xf numFmtId="166" fontId="26" fillId="0" borderId="0" xfId="19" applyFont="1">
      <alignment vertical="center"/>
    </xf>
    <xf numFmtId="0" fontId="28" fillId="0" borderId="0" xfId="7" applyFont="1">
      <alignment vertical="center"/>
    </xf>
    <xf numFmtId="0" fontId="21" fillId="0" borderId="0" xfId="7" applyFont="1" applyFill="1">
      <alignment vertical="center"/>
    </xf>
    <xf numFmtId="0" fontId="13" fillId="0" borderId="0" xfId="50">
      <alignment horizontal="center" vertical="center"/>
    </xf>
    <xf numFmtId="0" fontId="15" fillId="0" borderId="0" xfId="33">
      <alignment vertical="center"/>
    </xf>
    <xf numFmtId="0" fontId="15" fillId="0" borderId="0" xfId="32">
      <alignment vertical="center"/>
    </xf>
    <xf numFmtId="0" fontId="14" fillId="0" borderId="0" xfId="30">
      <alignment vertical="center"/>
    </xf>
    <xf numFmtId="0" fontId="12" fillId="0" borderId="0" xfId="27">
      <alignment vertical="center"/>
    </xf>
    <xf numFmtId="0" fontId="9" fillId="3" borderId="2" xfId="38" applyFill="1" applyAlignment="1">
      <alignment horizontal="center" vertical="center"/>
    </xf>
    <xf numFmtId="0" fontId="5" fillId="0" borderId="0" xfId="7" applyFill="1">
      <alignment vertical="center"/>
    </xf>
    <xf numFmtId="0" fontId="5" fillId="0" borderId="0" xfId="7">
      <alignment vertical="center"/>
    </xf>
    <xf numFmtId="165" fontId="4" fillId="0" borderId="0" xfId="18" applyFont="1" applyFill="1" applyAlignment="1">
      <alignment horizontal="center" vertical="center"/>
    </xf>
    <xf numFmtId="0" fontId="5" fillId="0" borderId="0" xfId="7" applyFill="1" applyAlignment="1">
      <alignment horizontal="center" vertical="center"/>
    </xf>
    <xf numFmtId="164" fontId="17" fillId="4" borderId="4" xfId="10" applyFont="1" applyFill="1" applyAlignment="1">
      <alignment horizontal="center" vertical="center"/>
      <protection locked="0"/>
    </xf>
    <xf numFmtId="166" fontId="17" fillId="0" borderId="19" xfId="19" applyFont="1" applyFill="1" applyBorder="1" applyAlignment="1">
      <alignment horizontal="center" vertical="center"/>
    </xf>
    <xf numFmtId="165" fontId="4" fillId="0" borderId="9" xfId="18" applyFont="1" applyFill="1" applyBorder="1" applyAlignment="1">
      <alignment horizontal="center" vertical="center"/>
    </xf>
    <xf numFmtId="166" fontId="4" fillId="0" borderId="0" xfId="19" applyNumberFormat="1" applyFont="1" applyFill="1" applyAlignment="1">
      <alignment horizontal="center" vertical="center"/>
    </xf>
    <xf numFmtId="0" fontId="17" fillId="4" borderId="4" xfId="9" applyFont="1" applyFill="1" applyAlignment="1">
      <alignment horizontal="center" vertical="center"/>
      <protection locked="0"/>
    </xf>
    <xf numFmtId="166" fontId="17" fillId="4" borderId="4" xfId="12" applyNumberFormat="1" applyFont="1" applyFill="1" applyAlignment="1">
      <alignment horizontal="center" vertical="center"/>
      <protection locked="0"/>
    </xf>
    <xf numFmtId="0" fontId="17" fillId="4" borderId="4" xfId="9" applyFont="1" applyFill="1">
      <alignment vertical="center"/>
      <protection locked="0"/>
    </xf>
    <xf numFmtId="0" fontId="5" fillId="0" borderId="9" xfId="7" applyFill="1" applyBorder="1">
      <alignment vertical="center"/>
    </xf>
    <xf numFmtId="0" fontId="17" fillId="4" borderId="10" xfId="9" applyFont="1" applyFill="1" applyBorder="1" applyAlignment="1">
      <alignment vertical="center"/>
      <protection locked="0"/>
    </xf>
    <xf numFmtId="0" fontId="17" fillId="4" borderId="11" xfId="0" applyFont="1" applyFill="1" applyBorder="1" applyAlignment="1">
      <alignment vertical="center"/>
    </xf>
    <xf numFmtId="0" fontId="17" fillId="4" borderId="12" xfId="0" applyFont="1" applyFill="1" applyBorder="1" applyAlignment="1">
      <alignment vertical="center"/>
    </xf>
    <xf numFmtId="0" fontId="9" fillId="3" borderId="2" xfId="5">
      <alignment vertical="center"/>
    </xf>
  </cellXfs>
  <cellStyles count="58">
    <cellStyle name="Assumption Currency." xfId="15" xr:uid="{FEE21DAF-DB18-416E-8CAE-D2D6B3E2FE39}"/>
    <cellStyle name="Assumption Date." xfId="11" xr:uid="{5B0DC218-F880-43BD-AEBB-AC8DDC592F19}"/>
    <cellStyle name="Assumption Heading." xfId="9" xr:uid="{9797F34A-D1C0-4E2B-B24A-54710512856B}"/>
    <cellStyle name="Assumption Multiple." xfId="14" xr:uid="{DD0268FB-2846-4529-81EA-D8AFCDBCAF5A}"/>
    <cellStyle name="Assumption Number." xfId="12" xr:uid="{E97F4F04-DFDA-4410-891A-BB27A8D16BF6}"/>
    <cellStyle name="Assumption Percentage." xfId="13" xr:uid="{3ED35A02-2E7A-451E-B967-607C4E069D4D}"/>
    <cellStyle name="Assumption Year." xfId="10" xr:uid="{25D8E5D2-3C21-4BB9-B9F0-D78C84E57E17}"/>
    <cellStyle name="Cell Link." xfId="16" xr:uid="{4DAEA1B0-CBDC-4EDA-A540-69372C15D07B}"/>
    <cellStyle name="Currency." xfId="22" xr:uid="{4E8A31C4-A06A-4CF1-A748-E0564F1AE76B}"/>
    <cellStyle name="Date." xfId="18" xr:uid="{CC1B14FE-1376-44CC-B913-DD9E0A259EA2}"/>
    <cellStyle name="Heading 1." xfId="4" xr:uid="{E2ED198B-78A8-4E7A-99E5-804515851F03}"/>
    <cellStyle name="Heading 2." xfId="5" xr:uid="{88818706-3CAC-4103-AFB6-9C9DD17AF7E5}"/>
    <cellStyle name="Heading 3." xfId="6" xr:uid="{47292ED4-E14E-4D33-9247-11F46A448CA2}"/>
    <cellStyle name="Heading 4." xfId="7" xr:uid="{339EFA45-827C-4DFB-AE07-59E3892B0594}"/>
    <cellStyle name="Hyperlink" xfId="57" builtinId="8"/>
    <cellStyle name="Hyperlink Arrow." xfId="28" xr:uid="{FD343802-1EF5-4CFB-8A13-30CACA3FD988}"/>
    <cellStyle name="Hyperlink Check." xfId="29" xr:uid="{14A284CF-17F6-46CD-AF37-15E7790A656F}"/>
    <cellStyle name="Hyperlink Text." xfId="27" xr:uid="{63CDD36B-7D0D-4393-8C1C-81897A61E3CF}"/>
    <cellStyle name="Hyperlink TOC 1." xfId="30" xr:uid="{2D48B899-7ED1-4340-86E7-C0B08DF4C7C2}"/>
    <cellStyle name="Hyperlink TOC 2." xfId="31" xr:uid="{073AD15E-AE0C-4156-8B3A-07ABE4D2FA5A}"/>
    <cellStyle name="Hyperlink TOC 3." xfId="32" xr:uid="{60D71D96-DE5D-4D9D-B3AA-A027715B8AE9}"/>
    <cellStyle name="Hyperlink TOC 4." xfId="33" xr:uid="{957D7E58-DEFE-4173-9051-01EFD758EF57}"/>
    <cellStyle name="Lookup Table Heading." xfId="24" xr:uid="{E36D0736-78B6-43F1-BD29-7A118A15BDA6}"/>
    <cellStyle name="Lookup Table Label." xfId="26" xr:uid="{4D3241CF-2631-4FDC-B028-DC19381787A5}"/>
    <cellStyle name="Lookup Table Number." xfId="25" xr:uid="{F9B633F0-399C-47E1-A160-903DC0E887B8}"/>
    <cellStyle name="Model Name." xfId="3" xr:uid="{8BB9F1CC-8327-44CD-8B4C-75AD04DEF099}"/>
    <cellStyle name="Multiple." xfId="21" xr:uid="{EB3A088C-BA15-4945-8F7A-D6AE1A3FA85B}"/>
    <cellStyle name="Normal" xfId="0" builtinId="0" customBuiltin="1"/>
    <cellStyle name="Number." xfId="19" xr:uid="{567F94A6-88F2-439D-A5CE-80F04A7F197E}"/>
    <cellStyle name="Percentage." xfId="20" xr:uid="{F5C6DBD6-D58F-4B66-9C73-E577E2BB0F4B}"/>
    <cellStyle name="Period Title." xfId="23" xr:uid="{F5820350-3E85-4E73-BC30-0F2DD58FE381}"/>
    <cellStyle name="Presentation Currency." xfId="45" xr:uid="{5650723F-C6D5-48FF-8E9D-0D070E8F3C55}"/>
    <cellStyle name="Presentation Date." xfId="47" xr:uid="{345A2925-A3EF-4547-B0B2-54603DAD6FFC}"/>
    <cellStyle name="Presentation Heading 1." xfId="37" xr:uid="{D10734A7-E4D6-4021-9417-35CC784B5A40}"/>
    <cellStyle name="Presentation Heading 2." xfId="38" xr:uid="{EE04A217-53D9-4DA2-9E49-29A2F2679526}"/>
    <cellStyle name="Presentation Heading 3." xfId="39" xr:uid="{1222393C-7494-404C-9928-2C02C74E242F}"/>
    <cellStyle name="Presentation Heading 4." xfId="40" xr:uid="{02130F6D-CE16-4667-8E8E-A92442F2914D}"/>
    <cellStyle name="Presentation Hyperlink Arrow." xfId="50" xr:uid="{EECE1947-34F9-4CE2-AB9E-A56B1C73D71C}"/>
    <cellStyle name="Presentation Hyperlink Check." xfId="51" xr:uid="{CC30999C-9C14-4419-A134-30B18C035833}"/>
    <cellStyle name="Presentation Hyperlink Text." xfId="49" xr:uid="{9E64E6A7-DFEC-46AE-B4CE-C00B954D2F36}"/>
    <cellStyle name="Presentation Model Name." xfId="36" xr:uid="{E7928BE2-F511-49E0-AEC9-DA21CC616BE4}"/>
    <cellStyle name="Presentation Multiple." xfId="44" xr:uid="{2CB8985E-0B2C-4B58-A4B4-EF61F46090E2}"/>
    <cellStyle name="Presentation Normal." xfId="56" xr:uid="{AA956E19-4EDB-4972-BBC6-92EE0186394D}"/>
    <cellStyle name="Presentation Number." xfId="42" xr:uid="{1244FE51-060B-488D-BA4C-7A47DFB2E786}"/>
    <cellStyle name="Presentation Percentage." xfId="43" xr:uid="{369BDB36-E3E3-42CA-93AC-318F9E1B4027}"/>
    <cellStyle name="Presentation Period Title." xfId="48" xr:uid="{763245C8-10BB-4EE9-9EE4-59A9F952FE23}"/>
    <cellStyle name="Presentation Section Number." xfId="35" xr:uid="{6163696D-B3B0-4FBA-85E0-B4F5A29A5C30}"/>
    <cellStyle name="Presentation Sheet Title." xfId="34" xr:uid="{FB882E4D-9B61-4095-9EA2-44F147AE20DF}"/>
    <cellStyle name="Presentation Sub Total." xfId="41" xr:uid="{05DED82F-7120-46BA-AC46-DEEF6C98519E}"/>
    <cellStyle name="Presentation TOC 1." xfId="52" xr:uid="{FA38A2AD-E414-412E-B158-91F42F9587BC}"/>
    <cellStyle name="Presentation TOC 2." xfId="53" xr:uid="{362A6434-DBA2-4E30-8FC1-E4AE9585C825}"/>
    <cellStyle name="Presentation TOC 3." xfId="54" xr:uid="{B0C2266B-CFC6-4729-A01C-11C718ADD359}"/>
    <cellStyle name="Presentation TOC 4." xfId="55" xr:uid="{AAD968FC-D6C5-42F4-864B-3C03FB671446}"/>
    <cellStyle name="Presentation Year." xfId="46" xr:uid="{4A184200-C1CA-4E78-B01D-E67E574B71F1}"/>
    <cellStyle name="Section Number." xfId="2" xr:uid="{23F91E9F-6135-4E00-AA89-A4348B13F125}"/>
    <cellStyle name="Sheet Title." xfId="1" xr:uid="{B3FC07D0-31A2-403A-8313-29078B41CFF1}"/>
    <cellStyle name="Sub Total." xfId="8" xr:uid="{2CC9A72A-DD53-47DA-8846-C608AFCA7B8D}"/>
    <cellStyle name="Year." xfId="17" xr:uid="{05AF5B6B-65C7-4736-9CC3-06E1DCC5688A}"/>
  </cellStyles>
  <dxfs count="50">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b/>
        <i val="0"/>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b val="0"/>
        <i val="0"/>
        <color indexed="18"/>
      </font>
      <fill>
        <patternFill patternType="solid">
          <fgColor indexed="64"/>
          <bgColor indexed="63"/>
        </patternFill>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E6E6E6"/>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54F72"/>
      <rgbColor rgb="00339966"/>
      <rgbColor rgb="00CB2840"/>
      <rgbColor rgb="001B271D"/>
      <rgbColor rgb="0003498F"/>
      <rgbColor rgb="00993366"/>
      <rgbColor rgb="00FFFF78"/>
      <rgbColor rgb="00FFFF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16" fmlaLink="DD_Ts_Fin_Yr_End_Mth" fmlaRange="LU_Ts_Mth_Names" noThreeD="1" sel="6" val="0"/>
</file>

<file path=xl/ctrlProps/ctrlProp2.xml><?xml version="1.0" encoding="utf-8"?>
<formControlPr xmlns="http://schemas.microsoft.com/office/spreadsheetml/2009/9/main" objectType="Drop" dropLines="20" dropStyle="combo" dx="16" fmlaLink="DD_Ts_Denom" fmlaRange="LU_Ts_Denom" noThreeD="1" sel="1" val="0"/>
</file>

<file path=xl/ctrlProps/ctrlProp3.xml><?xml version="1.0" encoding="utf-8"?>
<formControlPr xmlns="http://schemas.microsoft.com/office/spreadsheetml/2009/9/main" objectType="Drop" dropLines="20" dropStyle="combo" dx="16" fmlaLink="DD_Ts_Model_Start_Mth" fmlaRange="LU_Ts_Model_Start_Mth" noThreeD="1" sel="1" val="0"/>
</file>

<file path=xl/ctrlProps/ctrlProp4.xml><?xml version="1.0" encoding="utf-8"?>
<formControlPr xmlns="http://schemas.microsoft.com/office/spreadsheetml/2009/9/main" objectType="Drop" dropLines="20" dropStyle="combo" dx="16" fmlaLink="DD_Ts_Last_Hist_Mth" fmlaRange="LU_Ts_Last_Hist_Mth" noThreeD="1" sel="3" val="0"/>
</file>

<file path=xl/ctrlProps/ctrlProp5.xml><?xml version="1.0" encoding="utf-8"?>
<formControlPr xmlns="http://schemas.microsoft.com/office/spreadsheetml/2009/9/main" objectType="CheckBox" checked="Checked" fmlaLink="CB_Ts_Auto_Update_Inactive_Cols" lockText="1" noThreeD="1"/>
</file>

<file path=xl/ctrlProps/ctrlProp6.xml><?xml version="1.0" encoding="utf-8"?>
<formControlPr xmlns="http://schemas.microsoft.com/office/spreadsheetml/2009/9/main" objectType="Drop" dropLines="20" dropStyle="combo" dx="16" fmlaLink="DD_Ts_First_Budget_Mth" fmlaRange="LU_Ts_All_Mths"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14007</xdr:colOff>
      <xdr:row>0</xdr:row>
      <xdr:rowOff>76200</xdr:rowOff>
    </xdr:from>
    <xdr:to>
      <xdr:col>13</xdr:col>
      <xdr:colOff>0</xdr:colOff>
      <xdr:row>2</xdr:row>
      <xdr:rowOff>76200</xdr:rowOff>
    </xdr:to>
    <xdr:pic>
      <xdr:nvPicPr>
        <xdr:cNvPr id="3" name="Picture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6207" y="76200"/>
          <a:ext cx="7670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8</xdr:row>
          <xdr:rowOff>0</xdr:rowOff>
        </xdr:from>
        <xdr:to>
          <xdr:col>9</xdr:col>
          <xdr:colOff>0</xdr:colOff>
          <xdr:row>9</xdr:row>
          <xdr:rowOff>0</xdr:rowOff>
        </xdr:to>
        <xdr:sp macro="" textlink="">
          <xdr:nvSpPr>
            <xdr:cNvPr id="2049" name="bpmDropDownTs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19</xdr:row>
          <xdr:rowOff>0</xdr:rowOff>
        </xdr:from>
        <xdr:to>
          <xdr:col>9</xdr:col>
          <xdr:colOff>0</xdr:colOff>
          <xdr:row>20</xdr:row>
          <xdr:rowOff>0</xdr:rowOff>
        </xdr:to>
        <xdr:sp macro="" textlink="">
          <xdr:nvSpPr>
            <xdr:cNvPr id="2050" name="bpmDropDownTs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10</xdr:row>
          <xdr:rowOff>0</xdr:rowOff>
        </xdr:from>
        <xdr:to>
          <xdr:col>9</xdr:col>
          <xdr:colOff>0</xdr:colOff>
          <xdr:row>11</xdr:row>
          <xdr:rowOff>0</xdr:rowOff>
        </xdr:to>
        <xdr:sp macro="" textlink="">
          <xdr:nvSpPr>
            <xdr:cNvPr id="2051" name="bpmDropDownTs3"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24</xdr:row>
          <xdr:rowOff>0</xdr:rowOff>
        </xdr:from>
        <xdr:to>
          <xdr:col>9</xdr:col>
          <xdr:colOff>0</xdr:colOff>
          <xdr:row>25</xdr:row>
          <xdr:rowOff>0</xdr:rowOff>
        </xdr:to>
        <xdr:sp macro="" textlink="">
          <xdr:nvSpPr>
            <xdr:cNvPr id="2052" name="bpmDropDownTs4" hidden="1">
              <a:extLst>
                <a:ext uri="{63B3BB69-23CF-44E3-9099-C40C66FF867C}">
                  <a14:compatExt spid="_x0000_s2052"/>
                </a:ext>
                <a:ext uri="{FF2B5EF4-FFF2-40B4-BE49-F238E27FC236}">
                  <a16:creationId xmlns:a16="http://schemas.microsoft.com/office/drawing/2014/main" id="{00000000-0008-0000-0400-00000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657225</xdr:colOff>
          <xdr:row>25</xdr:row>
          <xdr:rowOff>0</xdr:rowOff>
        </xdr:from>
        <xdr:to>
          <xdr:col>9</xdr:col>
          <xdr:colOff>0</xdr:colOff>
          <xdr:row>26</xdr:row>
          <xdr:rowOff>0</xdr:rowOff>
        </xdr:to>
        <xdr:sp macro="" textlink="">
          <xdr:nvSpPr>
            <xdr:cNvPr id="2053" name="bpmCheckBoxTs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32</xdr:row>
          <xdr:rowOff>0</xdr:rowOff>
        </xdr:from>
        <xdr:to>
          <xdr:col>9</xdr:col>
          <xdr:colOff>0</xdr:colOff>
          <xdr:row>33</xdr:row>
          <xdr:rowOff>0</xdr:rowOff>
        </xdr:to>
        <xdr:sp macro="" textlink="">
          <xdr:nvSpPr>
            <xdr:cNvPr id="2054" name="bpmDropDownTs6" hidden="1">
              <a:extLst>
                <a:ext uri="{63B3BB69-23CF-44E3-9099-C40C66FF867C}">
                  <a14:compatExt spid="_x0000_s2054"/>
                </a:ext>
                <a:ext uri="{FF2B5EF4-FFF2-40B4-BE49-F238E27FC236}">
                  <a16:creationId xmlns:a16="http://schemas.microsoft.com/office/drawing/2014/main" id="{00000000-0008-0000-04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rgbClr val="000000"/>
      </a:dk1>
      <a:lt1>
        <a:srgbClr val="FFFFFF"/>
      </a:lt1>
      <a:dk2>
        <a:srgbClr val="44546A"/>
      </a:dk2>
      <a:lt2>
        <a:srgbClr val="E7E6E6"/>
      </a:lt2>
      <a:accent1>
        <a:srgbClr val="6FB98F"/>
      </a:accent1>
      <a:accent2>
        <a:srgbClr val="2B7873"/>
      </a:accent2>
      <a:accent3>
        <a:srgbClr val="004445"/>
      </a:accent3>
      <a:accent4>
        <a:srgbClr val="90A69D"/>
      </a:accent4>
      <a:accent5>
        <a:srgbClr val="C9D0C8"/>
      </a:accent5>
      <a:accent6>
        <a:srgbClr val="253528"/>
      </a:accent6>
      <a:hlink>
        <a:srgbClr val="0563C1"/>
      </a:hlink>
      <a:folHlink>
        <a:srgbClr val="954F72"/>
      </a:folHlink>
    </a:clrScheme>
    <a:fontScheme name="Office">
      <a:majorFont>
        <a:latin typeface="Arial" panose="020F0302020204030204"/>
        <a:ea typeface="Arial"/>
        <a:cs typeface="Arial"/>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Arial"/>
        <a:cs typeface="Arial"/>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BB20-C62F-4A31-9D39-C0C7B3688F4A}">
  <sheetPr codeName="Sheet1">
    <outlinePr summaryBelow="0"/>
    <pageSetUpPr autoPageBreaks="0"/>
  </sheetPr>
  <dimension ref="A1:L34"/>
  <sheetViews>
    <sheetView showGridLines="0" tabSelected="1" zoomScaleNormal="100" workbookViewId="0">
      <pane xSplit="1" ySplit="3" topLeftCell="B4" activePane="bottomRight" state="frozen"/>
      <selection pane="topRight" activeCell="B1" sqref="B1"/>
      <selection pane="bottomLeft" activeCell="A4" sqref="A4"/>
      <selection pane="bottomRight"/>
    </sheetView>
  </sheetViews>
  <sheetFormatPr defaultColWidth="11.7109375" defaultRowHeight="12" outlineLevelRow="2"/>
  <cols>
    <col min="1" max="6" width="3.7109375" customWidth="1"/>
  </cols>
  <sheetData>
    <row r="1" spans="1:3" ht="15">
      <c r="B1" s="5" t="s">
        <v>157</v>
      </c>
    </row>
    <row r="2" spans="1:3" ht="12.75">
      <c r="B2" s="3" t="str">
        <f>"P&amp;L Variance Analysis"&amp;Err_Chks_Msg&amp;Sens_Chks_Msg&amp;Alt_Chks_Msg</f>
        <v>P&amp;L Variance Analysis</v>
      </c>
    </row>
    <row r="3" spans="1:3">
      <c r="B3" s="7" t="s">
        <v>141</v>
      </c>
    </row>
    <row r="5" spans="1:3" s="1" customFormat="1">
      <c r="A5"/>
      <c r="B5" s="2" t="s">
        <v>1</v>
      </c>
    </row>
    <row r="6" spans="1:3" outlineLevel="1"/>
    <row r="7" spans="1:3" outlineLevel="1">
      <c r="B7" s="116" t="str">
        <f>"This model has been prepared by Ravit Insights ('us' or 'we') for "&amp;HL_Home&amp;" ('Client'), as an example of a simple budget, actual, re-forecast model process."</f>
        <v>This model has been prepared by Ravit Insights ('us' or 'we') for Ravit Insights Example Model ('Client'), as an example of a simple budget, actual, re-forecast model process.</v>
      </c>
    </row>
    <row r="8" spans="1:3" ht="6" customHeight="1" outlineLevel="1"/>
    <row r="9" spans="1:3" outlineLevel="1">
      <c r="B9" s="117">
        <v>1</v>
      </c>
      <c r="C9" s="106" t="s">
        <v>149</v>
      </c>
    </row>
    <row r="10" spans="1:3" outlineLevel="1">
      <c r="B10" s="106"/>
      <c r="C10" s="106" t="s">
        <v>150</v>
      </c>
    </row>
    <row r="11" spans="1:3" outlineLevel="1">
      <c r="B11" s="117">
        <v>2</v>
      </c>
      <c r="C11" s="106" t="s">
        <v>151</v>
      </c>
    </row>
    <row r="12" spans="1:3" outlineLevel="1">
      <c r="B12" s="106"/>
      <c r="C12" s="106" t="s">
        <v>152</v>
      </c>
    </row>
    <row r="13" spans="1:3" outlineLevel="1">
      <c r="B13" s="117">
        <v>3</v>
      </c>
      <c r="C13" s="106" t="s">
        <v>153</v>
      </c>
    </row>
    <row r="14" spans="1:3" outlineLevel="1">
      <c r="B14" s="117">
        <v>4</v>
      </c>
      <c r="C14" s="106" t="s">
        <v>154</v>
      </c>
    </row>
    <row r="15" spans="1:3" outlineLevel="1">
      <c r="B15" s="106"/>
      <c r="C15" s="106" t="s">
        <v>155</v>
      </c>
    </row>
    <row r="16" spans="1:3" outlineLevel="1">
      <c r="B16" s="117">
        <v>5</v>
      </c>
      <c r="C16" s="106" t="s">
        <v>156</v>
      </c>
    </row>
    <row r="18" spans="1:12" s="1" customFormat="1">
      <c r="A18"/>
      <c r="B18" s="2" t="s">
        <v>0</v>
      </c>
    </row>
    <row r="20" spans="1:12" ht="12" customHeight="1">
      <c r="B20" s="23">
        <v>1</v>
      </c>
      <c r="C20" s="129" t="str">
        <f>P!C9</f>
        <v>Presentations</v>
      </c>
      <c r="D20" s="129"/>
      <c r="E20" s="129"/>
      <c r="F20" s="129"/>
      <c r="G20" s="129"/>
      <c r="H20" s="129"/>
      <c r="I20" s="129"/>
      <c r="J20" s="129"/>
      <c r="K20" s="129"/>
      <c r="L20" s="129"/>
    </row>
    <row r="21" spans="1:12" outlineLevel="1">
      <c r="C21" s="24" t="s">
        <v>27</v>
      </c>
      <c r="D21" s="128" t="str">
        <f>Variance!B1</f>
        <v>Income Statement Variance Analysis</v>
      </c>
      <c r="E21" s="128"/>
      <c r="F21" s="128"/>
      <c r="G21" s="128"/>
      <c r="H21" s="128"/>
      <c r="I21" s="128"/>
      <c r="J21" s="128"/>
      <c r="K21" s="128"/>
      <c r="L21" s="128"/>
    </row>
    <row r="22" spans="1:12" ht="12" customHeight="1">
      <c r="B22" s="23">
        <v>2</v>
      </c>
      <c r="C22" s="129" t="str">
        <f>A!C9</f>
        <v>Assumptions</v>
      </c>
      <c r="D22" s="129"/>
      <c r="E22" s="129"/>
      <c r="F22" s="129"/>
      <c r="G22" s="129"/>
      <c r="H22" s="129"/>
      <c r="I22" s="129"/>
      <c r="J22" s="129"/>
      <c r="K22" s="129"/>
      <c r="L22" s="129"/>
    </row>
    <row r="23" spans="1:12" outlineLevel="1" collapsed="1">
      <c r="C23" s="24" t="s">
        <v>27</v>
      </c>
      <c r="D23" s="128" t="str">
        <f>Instructions!B1</f>
        <v>Setup &amp; Instructions</v>
      </c>
      <c r="E23" s="128"/>
      <c r="F23" s="128"/>
      <c r="G23" s="128"/>
      <c r="H23" s="128"/>
      <c r="I23" s="128"/>
      <c r="J23" s="128"/>
      <c r="K23" s="128"/>
      <c r="L23" s="128"/>
    </row>
    <row r="24" spans="1:12" ht="12" hidden="1" customHeight="1" outlineLevel="2">
      <c r="D24" s="25" t="s">
        <v>28</v>
      </c>
      <c r="E24" s="127" t="str">
        <f>TOC_Hdg_4</f>
        <v>Time Series - Assumptions</v>
      </c>
      <c r="F24" s="127"/>
      <c r="G24" s="127"/>
      <c r="H24" s="127"/>
      <c r="I24" s="127"/>
      <c r="J24" s="127"/>
      <c r="K24" s="127"/>
      <c r="L24" s="127"/>
    </row>
    <row r="25" spans="1:12" ht="12" hidden="1" customHeight="1" outlineLevel="2">
      <c r="D25" s="25" t="s">
        <v>28</v>
      </c>
      <c r="E25" s="127" t="str">
        <f>TOC_Hdg_7</f>
        <v>Model Instructions</v>
      </c>
      <c r="F25" s="127"/>
      <c r="G25" s="127"/>
      <c r="H25" s="127"/>
      <c r="I25" s="127"/>
      <c r="J25" s="127"/>
      <c r="K25" s="127"/>
      <c r="L25" s="127"/>
    </row>
    <row r="26" spans="1:12" outlineLevel="1">
      <c r="C26" s="24" t="s">
        <v>99</v>
      </c>
      <c r="D26" s="128" t="str">
        <f>'1.Historical'!B1</f>
        <v>Historical Income Statement</v>
      </c>
      <c r="E26" s="128"/>
      <c r="F26" s="128"/>
      <c r="G26" s="128"/>
      <c r="H26" s="128"/>
      <c r="I26" s="128"/>
      <c r="J26" s="128"/>
      <c r="K26" s="128"/>
      <c r="L26" s="128"/>
    </row>
    <row r="27" spans="1:12" outlineLevel="1">
      <c r="C27" s="24" t="s">
        <v>122</v>
      </c>
      <c r="D27" s="128" t="str">
        <f>'2.Budget'!B1</f>
        <v>Budget Income Statement</v>
      </c>
      <c r="E27" s="128"/>
      <c r="F27" s="128"/>
      <c r="G27" s="128"/>
      <c r="H27" s="128"/>
      <c r="I27" s="128"/>
      <c r="J27" s="128"/>
      <c r="K27" s="128"/>
      <c r="L27" s="128"/>
    </row>
    <row r="28" spans="1:12" outlineLevel="1">
      <c r="C28" s="24" t="s">
        <v>125</v>
      </c>
      <c r="D28" s="128" t="str">
        <f>'3.Forecast'!B1</f>
        <v>Forecast Income Statement</v>
      </c>
      <c r="E28" s="128"/>
      <c r="F28" s="128"/>
      <c r="G28" s="128"/>
      <c r="H28" s="128"/>
      <c r="I28" s="128"/>
      <c r="J28" s="128"/>
      <c r="K28" s="128"/>
      <c r="L28" s="128"/>
    </row>
    <row r="29" spans="1:12" ht="12" customHeight="1">
      <c r="B29" s="23">
        <v>3</v>
      </c>
      <c r="C29" s="129" t="str">
        <f>Ax!C9</f>
        <v>Appendices</v>
      </c>
      <c r="D29" s="129"/>
      <c r="E29" s="129"/>
      <c r="F29" s="129"/>
      <c r="G29" s="129"/>
      <c r="H29" s="129"/>
      <c r="I29" s="129"/>
      <c r="J29" s="129"/>
      <c r="K29" s="129"/>
      <c r="L29" s="129"/>
    </row>
    <row r="30" spans="1:12" outlineLevel="1">
      <c r="C30" s="24" t="s">
        <v>27</v>
      </c>
      <c r="D30" s="128" t="str">
        <f>LU!B1</f>
        <v>Lookups</v>
      </c>
      <c r="E30" s="128"/>
      <c r="F30" s="128"/>
      <c r="G30" s="128"/>
      <c r="H30" s="128"/>
      <c r="I30" s="128"/>
      <c r="J30" s="128"/>
      <c r="K30" s="128"/>
      <c r="L30" s="128"/>
    </row>
    <row r="31" spans="1:12" outlineLevel="1" collapsed="1">
      <c r="C31" s="24" t="s">
        <v>99</v>
      </c>
      <c r="D31" s="128" t="str">
        <f>Checks!B1</f>
        <v>Checks</v>
      </c>
      <c r="E31" s="128"/>
      <c r="F31" s="128"/>
      <c r="G31" s="128"/>
      <c r="H31" s="128"/>
      <c r="I31" s="128"/>
      <c r="J31" s="128"/>
      <c r="K31" s="128"/>
      <c r="L31" s="128"/>
    </row>
    <row r="32" spans="1:12" ht="12" hidden="1" customHeight="1" outlineLevel="2">
      <c r="D32" s="25" t="s">
        <v>28</v>
      </c>
      <c r="E32" s="127" t="str">
        <f>TOC_Hdg_1</f>
        <v>Error Checks</v>
      </c>
      <c r="F32" s="127"/>
      <c r="G32" s="127"/>
      <c r="H32" s="127"/>
      <c r="I32" s="127"/>
      <c r="J32" s="127"/>
      <c r="K32" s="127"/>
      <c r="L32" s="127"/>
    </row>
    <row r="33" spans="4:12" ht="12" hidden="1" customHeight="1" outlineLevel="2">
      <c r="D33" s="25" t="s">
        <v>28</v>
      </c>
      <c r="E33" s="127" t="str">
        <f>TOC_Hdg_2</f>
        <v>Sensitivity Checks</v>
      </c>
      <c r="F33" s="127"/>
      <c r="G33" s="127"/>
      <c r="H33" s="127"/>
      <c r="I33" s="127"/>
      <c r="J33" s="127"/>
      <c r="K33" s="127"/>
      <c r="L33" s="127"/>
    </row>
    <row r="34" spans="4:12" ht="12" hidden="1" customHeight="1" outlineLevel="2">
      <c r="D34" s="25" t="s">
        <v>28</v>
      </c>
      <c r="E34" s="127" t="str">
        <f>TOC_Hdg_3</f>
        <v>Alert Checks</v>
      </c>
      <c r="F34" s="127"/>
      <c r="G34" s="127"/>
      <c r="H34" s="127"/>
      <c r="I34" s="127"/>
      <c r="J34" s="127"/>
      <c r="K34" s="127"/>
      <c r="L34" s="127"/>
    </row>
  </sheetData>
  <mergeCells count="15">
    <mergeCell ref="E34:L34"/>
    <mergeCell ref="D26:L26"/>
    <mergeCell ref="E33:L33"/>
    <mergeCell ref="D21:L21"/>
    <mergeCell ref="C20:L20"/>
    <mergeCell ref="C22:L22"/>
    <mergeCell ref="D23:L23"/>
    <mergeCell ref="E32:L32"/>
    <mergeCell ref="D28:L28"/>
    <mergeCell ref="D27:L27"/>
    <mergeCell ref="D30:L30"/>
    <mergeCell ref="C29:L29"/>
    <mergeCell ref="E24:L24"/>
    <mergeCell ref="E25:L25"/>
    <mergeCell ref="D31:L31"/>
  </mergeCells>
  <phoneticPr fontId="27" type="noConversion"/>
  <hyperlinks>
    <hyperlink ref="B20" location="HL_Sheet_Main_11" tooltip="Go to Presentations" display="HL_Sheet_Main_11" xr:uid="{E732DE25-73B9-406E-AF1D-48141538872C}"/>
    <hyperlink ref="C20" location="HL_Sheet_Main_11" tooltip="Go to Presentations" display="HL_Sheet_Main_11" xr:uid="{53E60CCC-0D6C-4D09-812D-9FE1424204F1}"/>
    <hyperlink ref="C21" location="HL_Sheet_Main_12" tooltip="Go to Income Statement Variance" display="HL_Sheet_Main_12" xr:uid="{3306D988-7E98-41C3-847D-3A85490FC0B6}"/>
    <hyperlink ref="D21" location="HL_Sheet_Main_12" tooltip="Go to Income Statement Variance" display="HL_Sheet_Main_12" xr:uid="{E6EB4A93-73BB-4C37-9938-A7CD7ECE70F9}"/>
    <hyperlink ref="B22" location="HL_Sheet_Main_2" tooltip="Go to Assumptions" display="HL_Sheet_Main_2" xr:uid="{9CB5E64B-679C-47C0-B4D4-382C8BCA7C34}"/>
    <hyperlink ref="C22" location="HL_Sheet_Main_2" tooltip="Go to Assumptions" display="HL_Sheet_Main_2" xr:uid="{E0963AC2-D46F-4948-B3C3-1BA355E0DF1D}"/>
    <hyperlink ref="C23" location="HL_Sheet_Main_6" tooltip="Go to Setup &amp; Instructions" display="HL_Sheet_Main_6" xr:uid="{A71D3640-B568-449B-817A-1EF2857292D4}"/>
    <hyperlink ref="D23" location="HL_Sheet_Main_6" tooltip="Go to Setup &amp; Instructions" display="HL_Sheet_Main_6" xr:uid="{DF397C91-D351-4C92-9409-F9DFA6AED118}"/>
    <hyperlink ref="D24" location="HL_TOC_4" tooltip="Go to Time Series - Assumptions" display="HL_TOC_4" xr:uid="{6B3CDE0E-B52C-4449-98DA-5FB0DF71C8BB}"/>
    <hyperlink ref="E24" location="HL_TOC_4" tooltip="Go to Time Series - Assumptions" display="HL_TOC_4" xr:uid="{37576D68-EADD-4F34-AA59-60D2934C9DD3}"/>
    <hyperlink ref="D25" location="HL_TOC_7" tooltip="Go to Model Instructions" display="HL_TOC_7" xr:uid="{4C758ACF-1E1D-4839-81EA-F63512C7AA18}"/>
    <hyperlink ref="E25" location="HL_TOC_7" tooltip="Go to Model Instructions" display="HL_TOC_7" xr:uid="{9C2897BE-EDCA-4CF2-89CC-412D40D15FD0}"/>
    <hyperlink ref="C26" location="HL_Sheet_Main_8" tooltip="Go to Historical Income Statement" display="HL_Sheet_Main_8" xr:uid="{278DBBC8-340A-48B1-892D-353A071D3311}"/>
    <hyperlink ref="D26" location="HL_Sheet_Main_8" tooltip="Go to Historical Income Statement" display="HL_Sheet_Main_8" xr:uid="{1B74BEDE-D2DA-43BE-83C7-027B42581601}"/>
    <hyperlink ref="C27" location="HL_Sheet_Main_13" tooltip="Go to Budget Income Statement" display="HL_Sheet_Main_13" xr:uid="{2D0FE63E-8A40-479E-B338-D840EF047695}"/>
    <hyperlink ref="D27" location="HL_Sheet_Main_13" tooltip="Go to Budget Income Statement" display="HL_Sheet_Main_13" xr:uid="{BE6E0699-647B-4EC9-8CF1-ADA65A02EC03}"/>
    <hyperlink ref="C28" location="HL_Sheet_Main_9" tooltip="Go to Forecast Income Statement" display="HL_Sheet_Main_9" xr:uid="{8C281ABC-3627-4168-A49E-D5D7AFE95033}"/>
    <hyperlink ref="D28" location="HL_Sheet_Main_9" tooltip="Go to Forecast Income Statement" display="HL_Sheet_Main_9" xr:uid="{A658736A-A3B0-4C35-ACCB-41A299595797}"/>
    <hyperlink ref="B29" location="HL_Sheet_Main_4" tooltip="Go to Appendices" display="HL_Sheet_Main_4" xr:uid="{127EF79A-90C5-4A02-A90C-85F682990D74}"/>
    <hyperlink ref="C29" location="HL_Sheet_Main_4" tooltip="Go to Appendices" display="HL_Sheet_Main_4" xr:uid="{BA1B83DF-86A8-448B-AF83-CBD1D541B3F1}"/>
    <hyperlink ref="C30" location="HL_Sheet_Main_7" tooltip="Go to Lookups" display="HL_Sheet_Main_7" xr:uid="{6AFCC4C4-1EB8-4AC9-85A5-E1DA43B64200}"/>
    <hyperlink ref="D30" location="HL_Sheet_Main_7" tooltip="Go to Lookups" display="HL_Sheet_Main_7" xr:uid="{13DDD213-5D6F-46B3-BEFD-C5869B97DB4A}"/>
    <hyperlink ref="C31" location="HL_Sheet_Main_5" tooltip="Go to Checks" display="HL_Sheet_Main_5" xr:uid="{9CE1DE98-821D-435E-9099-2E4A894A9FBE}"/>
    <hyperlink ref="D31" location="HL_Sheet_Main_5" tooltip="Go to Checks" display="HL_Sheet_Main_5" xr:uid="{E8FE8AA2-3845-40F0-80E4-D5E1B8824DB6}"/>
    <hyperlink ref="D32" location="HL_TOC_1" tooltip="Go to Error Checks" display="HL_TOC_1" xr:uid="{D9B809C3-BED5-48FE-9E63-1075B28720C4}"/>
    <hyperlink ref="E32" location="HL_TOC_1" tooltip="Go to Error Checks" display="HL_TOC_1" xr:uid="{6B0F69D7-B2DB-44D6-9D1C-2D5FB1E76FE3}"/>
    <hyperlink ref="D33" location="HL_TOC_2" tooltip="Go to Sensitivity Checks" display="HL_TOC_2" xr:uid="{9BFBD16F-952A-4384-98C4-198D58D27D3C}"/>
    <hyperlink ref="E33" location="HL_TOC_2" tooltip="Go to Sensitivity Checks" display="HL_TOC_2" xr:uid="{E0668CFB-9A31-4473-8369-1600FD608F5D}"/>
    <hyperlink ref="D34" location="HL_TOC_3" tooltip="Go to Alert Checks" display="HL_TOC_3" xr:uid="{817ADAE4-FC15-4297-8170-3A5D6B68A95A}"/>
    <hyperlink ref="E34" location="HL_TOC_3" tooltip="Go to Alert Checks" display="HL_TOC_3" xr:uid="{DC5B8703-793A-4B70-A329-255125CBBE41}"/>
  </hyperlinks>
  <pageMargins left="0.39370078740157499" right="0.39370078740157499" top="0.59055118110236204" bottom="0.98425196850393704" header="0" footer="0.31496062992126"/>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FCE49-8E41-459E-A590-3917C5B42322}">
  <sheetPr codeName="Sheet10">
    <tabColor theme="4"/>
    <outlinePr summaryBelow="0"/>
    <pageSetUpPr autoPageBreaks="0"/>
  </sheetPr>
  <dimension ref="A1:F150"/>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11.7109375" defaultRowHeight="12" outlineLevelRow="1"/>
  <cols>
    <col min="1" max="3" width="3.7109375" customWidth="1"/>
    <col min="4" max="4" width="35.7109375" customWidth="1"/>
    <col min="5" max="5" width="3.7109375" customWidth="1"/>
    <col min="6" max="6" width="35.7109375" customWidth="1"/>
    <col min="7" max="7" width="3.7109375" customWidth="1"/>
  </cols>
  <sheetData>
    <row r="1" spans="1:6" ht="15">
      <c r="A1" s="14" t="s">
        <v>11</v>
      </c>
      <c r="B1" s="27" t="s">
        <v>162</v>
      </c>
    </row>
    <row r="2" spans="1:6" ht="12.75">
      <c r="A2" s="26" t="s">
        <v>29</v>
      </c>
      <c r="B2" s="3" t="str">
        <f>Model_Name</f>
        <v>P&amp;L Variance Analysis</v>
      </c>
    </row>
    <row r="4" spans="1:6" s="1" customFormat="1">
      <c r="A4"/>
      <c r="B4" s="1" t="s">
        <v>63</v>
      </c>
    </row>
    <row r="5" spans="1:6" outlineLevel="1"/>
    <row r="6" spans="1:6" s="28" customFormat="1" outlineLevel="1">
      <c r="A6"/>
      <c r="B6"/>
      <c r="C6" s="147" t="s">
        <v>64</v>
      </c>
      <c r="D6" s="147"/>
      <c r="E6" s="147"/>
      <c r="F6" s="28" t="s">
        <v>65</v>
      </c>
    </row>
    <row r="7" spans="1:6" outlineLevel="1"/>
    <row r="8" spans="1:6" outlineLevel="1">
      <c r="D8" s="29" t="s">
        <v>66</v>
      </c>
      <c r="F8" s="8" t="s">
        <v>67</v>
      </c>
    </row>
    <row r="9" spans="1:6" outlineLevel="1">
      <c r="D9" s="30">
        <f>ROWS(D$9:D9)</f>
        <v>1</v>
      </c>
      <c r="F9" s="8"/>
    </row>
    <row r="10" spans="1:6" outlineLevel="1">
      <c r="D10" s="30">
        <f>ROWS(D$9:D10)</f>
        <v>2</v>
      </c>
      <c r="F10" s="8"/>
    </row>
    <row r="11" spans="1:6" outlineLevel="1">
      <c r="D11" s="30">
        <f>ROWS(D$9:D11)</f>
        <v>3</v>
      </c>
      <c r="F11" s="8"/>
    </row>
    <row r="12" spans="1:6" outlineLevel="1">
      <c r="D12" s="30">
        <f>ROWS(D$9:D12)</f>
        <v>4</v>
      </c>
      <c r="F12" s="8"/>
    </row>
    <row r="13" spans="1:6" outlineLevel="1">
      <c r="D13" s="30">
        <f>ROWS(D$9:D13)</f>
        <v>5</v>
      </c>
      <c r="F13" s="8"/>
    </row>
    <row r="14" spans="1:6" outlineLevel="1">
      <c r="D14" s="30">
        <f>ROWS(D$9:D14)</f>
        <v>6</v>
      </c>
      <c r="F14" s="8"/>
    </row>
    <row r="15" spans="1:6" outlineLevel="1">
      <c r="D15" s="30">
        <f>ROWS(D$9:D15)</f>
        <v>7</v>
      </c>
      <c r="F15" s="8"/>
    </row>
    <row r="16" spans="1:6" outlineLevel="1">
      <c r="D16" s="30">
        <f>ROWS(D$9:D16)</f>
        <v>8</v>
      </c>
      <c r="F16" s="8"/>
    </row>
    <row r="17" spans="4:6" outlineLevel="1">
      <c r="D17" s="30">
        <f>ROWS(D$9:D17)</f>
        <v>9</v>
      </c>
      <c r="F17" s="8"/>
    </row>
    <row r="18" spans="4:6" outlineLevel="1">
      <c r="D18" s="30">
        <f>ROWS(D$9:D18)</f>
        <v>10</v>
      </c>
      <c r="F18" s="8"/>
    </row>
    <row r="19" spans="4:6" outlineLevel="1">
      <c r="D19" s="30">
        <f>ROWS(D$9:D19)</f>
        <v>11</v>
      </c>
      <c r="F19" s="8"/>
    </row>
    <row r="20" spans="4:6" outlineLevel="1">
      <c r="D20" s="30">
        <f>ROWS(D$9:D20)</f>
        <v>12</v>
      </c>
      <c r="F20" s="8"/>
    </row>
    <row r="21" spans="4:6" outlineLevel="1">
      <c r="D21" s="30">
        <f>ROWS(D$9:D21)</f>
        <v>13</v>
      </c>
      <c r="F21" s="8"/>
    </row>
    <row r="22" spans="4:6" outlineLevel="1">
      <c r="D22" s="30">
        <f>ROWS(D$9:D22)</f>
        <v>14</v>
      </c>
      <c r="F22" s="8"/>
    </row>
    <row r="23" spans="4:6" outlineLevel="1">
      <c r="D23" s="30">
        <f>ROWS(D$9:D23)</f>
        <v>15</v>
      </c>
      <c r="F23" s="8"/>
    </row>
    <row r="24" spans="4:6" outlineLevel="1">
      <c r="D24" s="30">
        <f>ROWS(D$9:D24)</f>
        <v>16</v>
      </c>
      <c r="F24" s="8"/>
    </row>
    <row r="25" spans="4:6" outlineLevel="1">
      <c r="D25" s="30">
        <f>ROWS(D$9:D25)</f>
        <v>17</v>
      </c>
      <c r="F25" s="8"/>
    </row>
    <row r="26" spans="4:6" outlineLevel="1">
      <c r="D26" s="30">
        <f>ROWS(D$9:D26)</f>
        <v>18</v>
      </c>
      <c r="F26" s="8"/>
    </row>
    <row r="27" spans="4:6" outlineLevel="1">
      <c r="D27" s="30">
        <f>ROWS(D$9:D27)</f>
        <v>19</v>
      </c>
      <c r="F27" s="8"/>
    </row>
    <row r="28" spans="4:6" outlineLevel="1">
      <c r="D28" s="30">
        <f>ROWS(D$9:D28)</f>
        <v>20</v>
      </c>
      <c r="F28" s="8"/>
    </row>
    <row r="29" spans="4:6" outlineLevel="1">
      <c r="D29" s="30">
        <f>ROWS(D$9:D29)</f>
        <v>21</v>
      </c>
      <c r="F29" s="8"/>
    </row>
    <row r="30" spans="4:6" outlineLevel="1">
      <c r="D30" s="30">
        <f>ROWS(D$9:D30)</f>
        <v>22</v>
      </c>
      <c r="F30" s="8"/>
    </row>
    <row r="31" spans="4:6" outlineLevel="1">
      <c r="D31" s="30">
        <f>ROWS(D$9:D31)</f>
        <v>23</v>
      </c>
      <c r="F31" s="8"/>
    </row>
    <row r="32" spans="4:6" outlineLevel="1">
      <c r="D32" s="30">
        <f>ROWS(D$9:D32)</f>
        <v>24</v>
      </c>
      <c r="F32" s="8"/>
    </row>
    <row r="33" spans="1:6" outlineLevel="1">
      <c r="D33" s="30">
        <f>ROWS(D$9:D33)</f>
        <v>25</v>
      </c>
      <c r="F33" s="8"/>
    </row>
    <row r="34" spans="1:6" outlineLevel="1">
      <c r="D34" s="30">
        <f>ROWS(D$9:D34)</f>
        <v>26</v>
      </c>
      <c r="F34" s="8"/>
    </row>
    <row r="35" spans="1:6" outlineLevel="1">
      <c r="D35" s="30">
        <f>ROWS(D$9:D35)</f>
        <v>27</v>
      </c>
      <c r="F35" s="8"/>
    </row>
    <row r="36" spans="1:6" outlineLevel="1">
      <c r="D36" s="30">
        <f>ROWS(D$9:D36)</f>
        <v>28</v>
      </c>
      <c r="F36" s="8"/>
    </row>
    <row r="37" spans="1:6" outlineLevel="1">
      <c r="D37" s="30">
        <f>ROWS(D$9:D37)</f>
        <v>29</v>
      </c>
      <c r="F37" s="8"/>
    </row>
    <row r="38" spans="1:6" outlineLevel="1">
      <c r="D38" s="30">
        <f>ROWS(D$9:D38)</f>
        <v>30</v>
      </c>
      <c r="F38" s="8"/>
    </row>
    <row r="39" spans="1:6" outlineLevel="1">
      <c r="D39" s="30">
        <f>ROWS(D$9:D39)</f>
        <v>31</v>
      </c>
      <c r="F39" s="8"/>
    </row>
    <row r="40" spans="1:6" outlineLevel="1"/>
    <row r="41" spans="1:6" s="28" customFormat="1" outlineLevel="1">
      <c r="A41"/>
      <c r="B41"/>
      <c r="C41" s="147" t="s">
        <v>68</v>
      </c>
      <c r="D41" s="147"/>
      <c r="E41" s="147"/>
      <c r="F41" s="28" t="s">
        <v>65</v>
      </c>
    </row>
    <row r="42" spans="1:6" outlineLevel="1"/>
    <row r="43" spans="1:6" outlineLevel="1">
      <c r="D43" s="29" t="s">
        <v>69</v>
      </c>
      <c r="F43" s="8" t="s">
        <v>70</v>
      </c>
    </row>
    <row r="44" spans="1:6" outlineLevel="1">
      <c r="D44" s="30" t="str">
        <f>TEXT(DATE(1,ROWS(D$44:D44),1),"mmmm")</f>
        <v>January</v>
      </c>
      <c r="F44" s="8"/>
    </row>
    <row r="45" spans="1:6" outlineLevel="1">
      <c r="D45" s="30" t="str">
        <f>TEXT(DATE(1,ROWS(D$44:D45),1),"mmmm")</f>
        <v>February</v>
      </c>
      <c r="F45" s="8"/>
    </row>
    <row r="46" spans="1:6" outlineLevel="1">
      <c r="D46" s="30" t="str">
        <f>TEXT(DATE(1,ROWS(D$44:D46),1),"mmmm")</f>
        <v>March</v>
      </c>
      <c r="F46" s="8"/>
    </row>
    <row r="47" spans="1:6" outlineLevel="1">
      <c r="D47" s="30" t="str">
        <f>TEXT(DATE(1,ROWS(D$44:D47),1),"mmmm")</f>
        <v>April</v>
      </c>
      <c r="F47" s="8"/>
    </row>
    <row r="48" spans="1:6" outlineLevel="1">
      <c r="D48" s="30" t="str">
        <f>TEXT(DATE(1,ROWS(D$44:D48),1),"mmmm")</f>
        <v>May</v>
      </c>
      <c r="F48" s="8"/>
    </row>
    <row r="49" spans="1:6" outlineLevel="1">
      <c r="D49" s="30" t="str">
        <f>TEXT(DATE(1,ROWS(D$44:D49),1),"mmmm")</f>
        <v>June</v>
      </c>
      <c r="F49" s="8"/>
    </row>
    <row r="50" spans="1:6" outlineLevel="1">
      <c r="D50" s="30" t="str">
        <f>TEXT(DATE(1,ROWS(D$44:D50),1),"mmmm")</f>
        <v>July</v>
      </c>
      <c r="F50" s="8"/>
    </row>
    <row r="51" spans="1:6" outlineLevel="1">
      <c r="D51" s="30" t="str">
        <f>TEXT(DATE(1,ROWS(D$44:D51),1),"mmmm")</f>
        <v>August</v>
      </c>
      <c r="F51" s="8"/>
    </row>
    <row r="52" spans="1:6" outlineLevel="1">
      <c r="D52" s="30" t="str">
        <f>TEXT(DATE(1,ROWS(D$44:D52),1),"mmmm")</f>
        <v>September</v>
      </c>
      <c r="F52" s="8"/>
    </row>
    <row r="53" spans="1:6" outlineLevel="1">
      <c r="D53" s="30" t="str">
        <f>TEXT(DATE(1,ROWS(D$44:D53),1),"mmmm")</f>
        <v>October</v>
      </c>
      <c r="F53" s="8"/>
    </row>
    <row r="54" spans="1:6" outlineLevel="1">
      <c r="D54" s="30" t="str">
        <f>TEXT(DATE(1,ROWS(D$44:D54),1),"mmmm")</f>
        <v>November</v>
      </c>
      <c r="F54" s="8"/>
    </row>
    <row r="55" spans="1:6" outlineLevel="1">
      <c r="D55" s="30" t="str">
        <f>TEXT(DATE(1,ROWS(D$44:D55),1),"mmmm")</f>
        <v>December</v>
      </c>
      <c r="F55" s="8"/>
    </row>
    <row r="56" spans="1:6" outlineLevel="1"/>
    <row r="57" spans="1:6" s="28" customFormat="1" outlineLevel="1">
      <c r="A57"/>
      <c r="B57"/>
      <c r="C57" s="28" t="s">
        <v>71</v>
      </c>
    </row>
    <row r="58" spans="1:6" outlineLevel="1"/>
    <row r="59" spans="1:6" outlineLevel="1">
      <c r="D59" s="29" t="s">
        <v>72</v>
      </c>
      <c r="F59" s="31" t="s">
        <v>73</v>
      </c>
    </row>
    <row r="60" spans="1:6" outlineLevel="1">
      <c r="D60" s="30">
        <v>60</v>
      </c>
      <c r="F60" s="8" t="s">
        <v>74</v>
      </c>
    </row>
    <row r="61" spans="1:6" outlineLevel="1">
      <c r="D61" s="30">
        <v>60</v>
      </c>
      <c r="F61" s="8" t="s">
        <v>75</v>
      </c>
    </row>
    <row r="62" spans="1:6" outlineLevel="1">
      <c r="D62" s="30">
        <v>24</v>
      </c>
      <c r="F62" s="8" t="s">
        <v>76</v>
      </c>
    </row>
    <row r="63" spans="1:6" outlineLevel="1">
      <c r="D63" s="30">
        <v>7</v>
      </c>
      <c r="F63" s="8" t="s">
        <v>77</v>
      </c>
    </row>
    <row r="64" spans="1:6" outlineLevel="1">
      <c r="D64" s="30">
        <v>3</v>
      </c>
      <c r="F64" s="8" t="s">
        <v>78</v>
      </c>
    </row>
    <row r="65" spans="1:6" outlineLevel="1">
      <c r="D65" s="30">
        <v>6</v>
      </c>
      <c r="F65" s="8" t="s">
        <v>79</v>
      </c>
    </row>
    <row r="66" spans="1:6" outlineLevel="1">
      <c r="D66" s="30">
        <v>12</v>
      </c>
      <c r="F66" s="8" t="s">
        <v>80</v>
      </c>
    </row>
    <row r="67" spans="1:6" outlineLevel="1">
      <c r="D67" s="30">
        <v>2</v>
      </c>
      <c r="F67" s="8" t="s">
        <v>81</v>
      </c>
    </row>
    <row r="68" spans="1:6" outlineLevel="1">
      <c r="D68" s="30">
        <v>4</v>
      </c>
      <c r="F68" s="8" t="s">
        <v>82</v>
      </c>
    </row>
    <row r="69" spans="1:6" outlineLevel="1">
      <c r="D69" s="30">
        <v>2</v>
      </c>
      <c r="F69" s="8" t="s">
        <v>83</v>
      </c>
    </row>
    <row r="70" spans="1:6" outlineLevel="1"/>
    <row r="71" spans="1:6" s="28" customFormat="1" outlineLevel="1">
      <c r="A71"/>
      <c r="B71"/>
      <c r="C71" s="147" t="s">
        <v>84</v>
      </c>
      <c r="D71" s="147"/>
      <c r="E71" s="147"/>
      <c r="F71" s="28" t="s">
        <v>65</v>
      </c>
    </row>
    <row r="72" spans="1:6" outlineLevel="1"/>
    <row r="73" spans="1:6" outlineLevel="1">
      <c r="D73" s="29" t="s">
        <v>47</v>
      </c>
      <c r="F73" s="8" t="s">
        <v>85</v>
      </c>
    </row>
    <row r="74" spans="1:6" outlineLevel="1">
      <c r="D74" s="30" t="str">
        <f>Ts_Currency&amp;CHOOSE(ROWS(D$74:D74),"","'000","Millions","Billions")</f>
        <v>$</v>
      </c>
      <c r="F74" s="8"/>
    </row>
    <row r="75" spans="1:6" outlineLevel="1">
      <c r="D75" s="30" t="str">
        <f>Ts_Currency&amp;CHOOSE(ROWS(D$74:D75),"","'000","Millions","Billions")</f>
        <v>$'000</v>
      </c>
      <c r="F75" s="8"/>
    </row>
    <row r="76" spans="1:6" outlineLevel="1">
      <c r="D76" s="30" t="str">
        <f>Ts_Currency&amp;CHOOSE(ROWS(D$74:D76),"","'000","Millions","Billions")</f>
        <v>$Millions</v>
      </c>
      <c r="F76" s="8"/>
    </row>
    <row r="77" spans="1:6" outlineLevel="1">
      <c r="D77" s="30" t="str">
        <f>Ts_Currency&amp;CHOOSE(ROWS(D$74:D77),"","'000","Millions","Billions")</f>
        <v>$Billions</v>
      </c>
      <c r="F77" s="8"/>
    </row>
    <row r="78" spans="1:6" outlineLevel="1"/>
    <row r="79" spans="1:6" s="28" customFormat="1" outlineLevel="1">
      <c r="A79"/>
      <c r="B79"/>
      <c r="C79" s="147" t="s">
        <v>86</v>
      </c>
      <c r="D79" s="147"/>
      <c r="E79" s="147"/>
      <c r="F79" s="28" t="s">
        <v>65</v>
      </c>
    </row>
    <row r="80" spans="1:6" outlineLevel="1"/>
    <row r="81" spans="1:6" outlineLevel="1">
      <c r="D81" s="29" t="s">
        <v>87</v>
      </c>
      <c r="F81" s="8" t="s">
        <v>88</v>
      </c>
    </row>
    <row r="82" spans="1:6" outlineLevel="1">
      <c r="D82" s="32">
        <v>1</v>
      </c>
      <c r="F82" s="8"/>
    </row>
    <row r="83" spans="1:6" outlineLevel="1">
      <c r="D83" s="32">
        <v>1000</v>
      </c>
      <c r="F83" s="8" t="s">
        <v>89</v>
      </c>
    </row>
    <row r="84" spans="1:6" outlineLevel="1">
      <c r="D84" s="32">
        <v>1000000</v>
      </c>
      <c r="F84" s="8" t="s">
        <v>90</v>
      </c>
    </row>
    <row r="85" spans="1:6" outlineLevel="1">
      <c r="D85" s="32">
        <v>1000000000</v>
      </c>
      <c r="F85" s="8" t="s">
        <v>91</v>
      </c>
    </row>
    <row r="86" spans="1:6" outlineLevel="1"/>
    <row r="87" spans="1:6" s="28" customFormat="1" outlineLevel="1">
      <c r="A87"/>
      <c r="B87"/>
      <c r="C87" s="147" t="s">
        <v>92</v>
      </c>
      <c r="D87" s="147"/>
      <c r="E87" s="147"/>
      <c r="F87" s="28" t="s">
        <v>65</v>
      </c>
    </row>
    <row r="88" spans="1:6" outlineLevel="1"/>
    <row r="89" spans="1:6" outlineLevel="1">
      <c r="D89" s="29" t="s">
        <v>36</v>
      </c>
      <c r="F89" s="8" t="s">
        <v>93</v>
      </c>
    </row>
    <row r="90" spans="1:6" outlineLevel="1">
      <c r="D90" s="34">
        <f>EOMONTH(DATE(Ts_First_Fin_Yr-1,DD_Ts_Fin_Yr_End_Mth+ROWS(D$90:D90)-1,1),0)+1</f>
        <v>44378</v>
      </c>
      <c r="F90" s="8"/>
    </row>
    <row r="91" spans="1:6" outlineLevel="1">
      <c r="D91" s="34">
        <f>EOMONTH(DATE(Ts_First_Fin_Yr-1,DD_Ts_Fin_Yr_End_Mth+ROWS(D$90:D91)-1,1),0)+1</f>
        <v>44409</v>
      </c>
      <c r="F91" s="8"/>
    </row>
    <row r="92" spans="1:6" outlineLevel="1">
      <c r="D92" s="34">
        <f>EOMONTH(DATE(Ts_First_Fin_Yr-1,DD_Ts_Fin_Yr_End_Mth+ROWS(D$90:D92)-1,1),0)+1</f>
        <v>44440</v>
      </c>
      <c r="F92" s="8"/>
    </row>
    <row r="93" spans="1:6" outlineLevel="1">
      <c r="D93" s="34">
        <f>EOMONTH(DATE(Ts_First_Fin_Yr-1,DD_Ts_Fin_Yr_End_Mth+ROWS(D$90:D93)-1,1),0)+1</f>
        <v>44470</v>
      </c>
      <c r="F93" s="8"/>
    </row>
    <row r="94" spans="1:6" outlineLevel="1">
      <c r="D94" s="34">
        <f>EOMONTH(DATE(Ts_First_Fin_Yr-1,DD_Ts_Fin_Yr_End_Mth+ROWS(D$90:D94)-1,1),0)+1</f>
        <v>44501</v>
      </c>
      <c r="F94" s="8"/>
    </row>
    <row r="95" spans="1:6" outlineLevel="1">
      <c r="D95" s="34">
        <f>EOMONTH(DATE(Ts_First_Fin_Yr-1,DD_Ts_Fin_Yr_End_Mth+ROWS(D$90:D95)-1,1),0)+1</f>
        <v>44531</v>
      </c>
      <c r="F95" s="8"/>
    </row>
    <row r="96" spans="1:6" outlineLevel="1">
      <c r="D96" s="34">
        <f>EOMONTH(DATE(Ts_First_Fin_Yr-1,DD_Ts_Fin_Yr_End_Mth+ROWS(D$90:D96)-1,1),0)+1</f>
        <v>44562</v>
      </c>
      <c r="F96" s="8"/>
    </row>
    <row r="97" spans="1:6" outlineLevel="1">
      <c r="D97" s="34">
        <f>EOMONTH(DATE(Ts_First_Fin_Yr-1,DD_Ts_Fin_Yr_End_Mth+ROWS(D$90:D97)-1,1),0)+1</f>
        <v>44593</v>
      </c>
      <c r="F97" s="8"/>
    </row>
    <row r="98" spans="1:6" outlineLevel="1">
      <c r="D98" s="34">
        <f>EOMONTH(DATE(Ts_First_Fin_Yr-1,DD_Ts_Fin_Yr_End_Mth+ROWS(D$90:D98)-1,1),0)+1</f>
        <v>44621</v>
      </c>
      <c r="F98" s="8"/>
    </row>
    <row r="99" spans="1:6" outlineLevel="1">
      <c r="D99" s="34">
        <f>EOMONTH(DATE(Ts_First_Fin_Yr-1,DD_Ts_Fin_Yr_End_Mth+ROWS(D$90:D99)-1,1),0)+1</f>
        <v>44652</v>
      </c>
      <c r="F99" s="8"/>
    </row>
    <row r="100" spans="1:6" outlineLevel="1">
      <c r="D100" s="34">
        <f>EOMONTH(DATE(Ts_First_Fin_Yr-1,DD_Ts_Fin_Yr_End_Mth+ROWS(D$90:D100)-1,1),0)+1</f>
        <v>44682</v>
      </c>
      <c r="F100" s="8"/>
    </row>
    <row r="101" spans="1:6" outlineLevel="1">
      <c r="D101" s="34">
        <f>EOMONTH(DATE(Ts_First_Fin_Yr-1,DD_Ts_Fin_Yr_End_Mth+ROWS(D$90:D101)-1,1),0)+1</f>
        <v>44713</v>
      </c>
      <c r="F101" s="8"/>
    </row>
    <row r="102" spans="1:6" outlineLevel="1"/>
    <row r="103" spans="1:6" s="28" customFormat="1" outlineLevel="1">
      <c r="A103"/>
      <c r="B103"/>
      <c r="C103" s="147" t="s">
        <v>94</v>
      </c>
      <c r="D103" s="147"/>
      <c r="E103" s="147"/>
      <c r="F103" s="28" t="s">
        <v>65</v>
      </c>
    </row>
    <row r="104" spans="1:6" outlineLevel="1"/>
    <row r="105" spans="1:6" outlineLevel="1">
      <c r="D105" s="29" t="s">
        <v>51</v>
      </c>
      <c r="F105" s="8" t="s">
        <v>95</v>
      </c>
    </row>
    <row r="106" spans="1:6" outlineLevel="1">
      <c r="D106" s="33">
        <f>EDATE(Ts_Start_Date,ROWS(D$106:D106)-1)</f>
        <v>44378</v>
      </c>
      <c r="F106" s="8"/>
    </row>
    <row r="107" spans="1:6" outlineLevel="1">
      <c r="D107" s="33">
        <f>EDATE(Ts_Start_Date,ROWS(D$106:D107)-1)</f>
        <v>44409</v>
      </c>
      <c r="F107" s="8"/>
    </row>
    <row r="108" spans="1:6" outlineLevel="1">
      <c r="D108" s="33">
        <f>EDATE(Ts_Start_Date,ROWS(D$106:D108)-1)</f>
        <v>44440</v>
      </c>
      <c r="F108" s="8"/>
    </row>
    <row r="109" spans="1:6" outlineLevel="1">
      <c r="D109" s="33">
        <f>EDATE(Ts_Start_Date,ROWS(D$106:D109)-1)</f>
        <v>44470</v>
      </c>
      <c r="F109" s="8"/>
    </row>
    <row r="110" spans="1:6" outlineLevel="1">
      <c r="D110" s="33">
        <f>EDATE(Ts_Start_Date,ROWS(D$106:D110)-1)</f>
        <v>44501</v>
      </c>
      <c r="F110" s="8"/>
    </row>
    <row r="111" spans="1:6" outlineLevel="1">
      <c r="D111" s="33">
        <f>EDATE(Ts_Start_Date,ROWS(D$106:D111)-1)</f>
        <v>44531</v>
      </c>
      <c r="F111" s="8"/>
    </row>
    <row r="112" spans="1:6" outlineLevel="1">
      <c r="D112" s="33">
        <f>EDATE(Ts_Start_Date,ROWS(D$106:D112)-1)</f>
        <v>44562</v>
      </c>
      <c r="F112" s="8"/>
    </row>
    <row r="113" spans="1:6" outlineLevel="1">
      <c r="D113" s="33">
        <f>EDATE(Ts_Start_Date,ROWS(D$106:D113)-1)</f>
        <v>44593</v>
      </c>
      <c r="F113" s="8"/>
    </row>
    <row r="114" spans="1:6" outlineLevel="1">
      <c r="D114" s="33">
        <f>EDATE(Ts_Start_Date,ROWS(D$106:D114)-1)</f>
        <v>44621</v>
      </c>
      <c r="F114" s="8"/>
    </row>
    <row r="115" spans="1:6" outlineLevel="1">
      <c r="D115" s="33">
        <f>EDATE(Ts_Start_Date,ROWS(D$106:D115)-1)</f>
        <v>44652</v>
      </c>
      <c r="F115" s="8"/>
    </row>
    <row r="116" spans="1:6" outlineLevel="1">
      <c r="D116" s="33">
        <f>EDATE(Ts_Start_Date,ROWS(D$106:D116)-1)</f>
        <v>44682</v>
      </c>
      <c r="F116" s="8"/>
    </row>
    <row r="117" spans="1:6" outlineLevel="1"/>
    <row r="118" spans="1:6" s="28" customFormat="1" outlineLevel="1">
      <c r="A118"/>
      <c r="B118"/>
      <c r="C118" s="147" t="s">
        <v>96</v>
      </c>
      <c r="D118" s="147"/>
      <c r="E118" s="147"/>
      <c r="F118" s="28" t="s">
        <v>65</v>
      </c>
    </row>
    <row r="119" spans="1:6" outlineLevel="1"/>
    <row r="120" spans="1:6" outlineLevel="1">
      <c r="D120" s="29" t="s">
        <v>97</v>
      </c>
      <c r="F120" s="8" t="s">
        <v>98</v>
      </c>
    </row>
    <row r="121" spans="1:6" outlineLevel="1">
      <c r="D121" s="33">
        <f>EDATE(Ts_Start_Date,ROWS(D$121:D121)-1)</f>
        <v>44378</v>
      </c>
      <c r="F121" s="8"/>
    </row>
    <row r="122" spans="1:6" outlineLevel="1">
      <c r="D122" s="33">
        <f>EDATE(Ts_Start_Date,ROWS(D$121:D122)-1)</f>
        <v>44409</v>
      </c>
      <c r="F122" s="8"/>
    </row>
    <row r="123" spans="1:6" outlineLevel="1">
      <c r="D123" s="33">
        <f>EDATE(Ts_Start_Date,ROWS(D$121:D123)-1)</f>
        <v>44440</v>
      </c>
      <c r="F123" s="8"/>
    </row>
    <row r="124" spans="1:6" outlineLevel="1">
      <c r="D124" s="33">
        <f>EDATE(Ts_Start_Date,ROWS(D$121:D124)-1)</f>
        <v>44470</v>
      </c>
      <c r="F124" s="8"/>
    </row>
    <row r="125" spans="1:6" outlineLevel="1">
      <c r="D125" s="33">
        <f>EDATE(Ts_Start_Date,ROWS(D$121:D125)-1)</f>
        <v>44501</v>
      </c>
      <c r="F125" s="8"/>
    </row>
    <row r="126" spans="1:6" outlineLevel="1">
      <c r="D126" s="33">
        <f>EDATE(Ts_Start_Date,ROWS(D$121:D126)-1)</f>
        <v>44531</v>
      </c>
      <c r="F126" s="8"/>
    </row>
    <row r="127" spans="1:6" outlineLevel="1">
      <c r="D127" s="33">
        <f>EDATE(Ts_Start_Date,ROWS(D$121:D127)-1)</f>
        <v>44562</v>
      </c>
      <c r="F127" s="8"/>
    </row>
    <row r="128" spans="1:6" outlineLevel="1">
      <c r="D128" s="33">
        <f>EDATE(Ts_Start_Date,ROWS(D$121:D128)-1)</f>
        <v>44593</v>
      </c>
      <c r="F128" s="8"/>
    </row>
    <row r="129" spans="1:6" outlineLevel="1">
      <c r="D129" s="33">
        <f>EDATE(Ts_Start_Date,ROWS(D$121:D129)-1)</f>
        <v>44621</v>
      </c>
      <c r="F129" s="8"/>
    </row>
    <row r="130" spans="1:6" outlineLevel="1">
      <c r="D130" s="33">
        <f>EDATE(Ts_Start_Date,ROWS(D$121:D130)-1)</f>
        <v>44652</v>
      </c>
      <c r="F130" s="8"/>
    </row>
    <row r="131" spans="1:6" outlineLevel="1">
      <c r="D131" s="33">
        <f>EDATE(Ts_Start_Date,ROWS(D$121:D131)-1)</f>
        <v>44682</v>
      </c>
      <c r="F131" s="8"/>
    </row>
    <row r="132" spans="1:6" outlineLevel="1">
      <c r="D132" s="33">
        <f>EDATE(Ts_Start_Date,ROWS(D$121:D132)-1)</f>
        <v>44713</v>
      </c>
      <c r="F132" s="8"/>
    </row>
    <row r="134" spans="1:6" s="1" customFormat="1">
      <c r="A134"/>
      <c r="B134" s="1" t="s">
        <v>161</v>
      </c>
    </row>
    <row r="135" spans="1:6" outlineLevel="1"/>
    <row r="136" spans="1:6" s="28" customFormat="1" outlineLevel="1">
      <c r="A136"/>
      <c r="B136"/>
      <c r="C136" s="147" t="s">
        <v>134</v>
      </c>
      <c r="D136" s="147"/>
      <c r="E136" s="147"/>
      <c r="F136" s="28" t="s">
        <v>65</v>
      </c>
    </row>
    <row r="137" spans="1:6" outlineLevel="1"/>
    <row r="138" spans="1:6" outlineLevel="1">
      <c r="D138" s="29" t="s">
        <v>134</v>
      </c>
      <c r="F138" s="8" t="s">
        <v>135</v>
      </c>
    </row>
    <row r="139" spans="1:6" outlineLevel="1">
      <c r="D139" s="30" t="str">
        <f>TEXT(EOMONTH(DATE(Ts_First_Fin_Yr-1,DD_Ts_Fin_Yr_End_Mth+ROWS(D$139:D139)-1,1),0)+1,"mmm")</f>
        <v>Jul</v>
      </c>
      <c r="F139" s="8"/>
    </row>
    <row r="140" spans="1:6" outlineLevel="1">
      <c r="D140" s="30" t="str">
        <f>TEXT(EOMONTH(DATE(Ts_First_Fin_Yr-1,DD_Ts_Fin_Yr_End_Mth+ROWS(D$139:D140)-1,1),0)+1,"mmm")</f>
        <v>Aug</v>
      </c>
      <c r="F140" s="8"/>
    </row>
    <row r="141" spans="1:6" outlineLevel="1">
      <c r="D141" s="30" t="str">
        <f>TEXT(EOMONTH(DATE(Ts_First_Fin_Yr-1,DD_Ts_Fin_Yr_End_Mth+ROWS(D$139:D141)-1,1),0)+1,"mmm")</f>
        <v>Sep</v>
      </c>
      <c r="F141" s="8"/>
    </row>
    <row r="142" spans="1:6" outlineLevel="1">
      <c r="D142" s="30" t="str">
        <f>TEXT(EOMONTH(DATE(Ts_First_Fin_Yr-1,DD_Ts_Fin_Yr_End_Mth+ROWS(D$139:D142)-1,1),0)+1,"mmm")</f>
        <v>Oct</v>
      </c>
      <c r="F142" s="8"/>
    </row>
    <row r="143" spans="1:6" outlineLevel="1">
      <c r="D143" s="30" t="str">
        <f>TEXT(EOMONTH(DATE(Ts_First_Fin_Yr-1,DD_Ts_Fin_Yr_End_Mth+ROWS(D$139:D143)-1,1),0)+1,"mmm")</f>
        <v>Nov</v>
      </c>
      <c r="F143" s="8"/>
    </row>
    <row r="144" spans="1:6" outlineLevel="1">
      <c r="D144" s="30" t="str">
        <f>TEXT(EOMONTH(DATE(Ts_First_Fin_Yr-1,DD_Ts_Fin_Yr_End_Mth+ROWS(D$139:D144)-1,1),0)+1,"mmm")</f>
        <v>Dec</v>
      </c>
      <c r="F144" s="8"/>
    </row>
    <row r="145" spans="4:6" outlineLevel="1">
      <c r="D145" s="30" t="str">
        <f>TEXT(EOMONTH(DATE(Ts_First_Fin_Yr-1,DD_Ts_Fin_Yr_End_Mth+ROWS(D$139:D145)-1,1),0)+1,"mmm")</f>
        <v>Jan</v>
      </c>
      <c r="F145" s="8"/>
    </row>
    <row r="146" spans="4:6" outlineLevel="1">
      <c r="D146" s="30" t="str">
        <f>TEXT(EOMONTH(DATE(Ts_First_Fin_Yr-1,DD_Ts_Fin_Yr_End_Mth+ROWS(D$139:D146)-1,1),0)+1,"mmm")</f>
        <v>Feb</v>
      </c>
      <c r="F146" s="8"/>
    </row>
    <row r="147" spans="4:6" outlineLevel="1">
      <c r="D147" s="30" t="str">
        <f>TEXT(EOMONTH(DATE(Ts_First_Fin_Yr-1,DD_Ts_Fin_Yr_End_Mth+ROWS(D$139:D147)-1,1),0)+1,"mmm")</f>
        <v>Mar</v>
      </c>
      <c r="F147" s="8"/>
    </row>
    <row r="148" spans="4:6" outlineLevel="1">
      <c r="D148" s="30" t="str">
        <f>TEXT(EOMONTH(DATE(Ts_First_Fin_Yr-1,DD_Ts_Fin_Yr_End_Mth+ROWS(D$139:D148)-1,1),0)+1,"mmm")</f>
        <v>Apr</v>
      </c>
      <c r="F148" s="8"/>
    </row>
    <row r="149" spans="4:6" outlineLevel="1">
      <c r="D149" s="30" t="str">
        <f>TEXT(EOMONTH(DATE(Ts_First_Fin_Yr-1,DD_Ts_Fin_Yr_End_Mth+ROWS(D$139:D149)-1,1),0)+1,"mmm")</f>
        <v>May</v>
      </c>
      <c r="F149" s="8"/>
    </row>
    <row r="150" spans="4:6" outlineLevel="1">
      <c r="D150" s="30" t="str">
        <f>TEXT(EOMONTH(DATE(Ts_First_Fin_Yr-1,DD_Ts_Fin_Yr_End_Mth+ROWS(D$139:D150)-1,1),0)+1,"mmm")</f>
        <v>Jun</v>
      </c>
      <c r="F150" s="8"/>
    </row>
  </sheetData>
  <sheetProtection algorithmName="SHA-512" hashValue="67GKTuDJU3UCf0d3591/exVhRcT9Wovc5X3oEC9fvUFAhWy6uJhtHNxBtMCHXXpDZt5eoNS/1uPFZewZkPP5dg==" saltValue="BRfIQZN4luyi1Dq4jUmkQw==" spinCount="100000" sheet="1" objects="1" scenarios="1" formatColumns="0" formatRows="0"/>
  <mergeCells count="8">
    <mergeCell ref="C118:E118"/>
    <mergeCell ref="C136:E136"/>
    <mergeCell ref="C6:E6"/>
    <mergeCell ref="C41:E41"/>
    <mergeCell ref="C71:E71"/>
    <mergeCell ref="C79:E79"/>
    <mergeCell ref="C87:E87"/>
    <mergeCell ref="C103:E103"/>
  </mergeCells>
  <phoneticPr fontId="27" type="noConversion"/>
  <hyperlinks>
    <hyperlink ref="A1" location="HL_Home" tooltip="Go to Table of Contents" display="HL_Home" xr:uid="{4835B750-BA63-47FA-8786-F51F24B22190}"/>
    <hyperlink ref="A2" location="HL_Err_Chk" tooltip="Go to Error Checks" display="HL_Err_Chk" xr:uid="{A808F01C-F6C1-41DC-A095-C5EB307EE5F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B6029-9E14-495D-81C9-3CA760E8B754}">
  <sheetPr codeName="Sheet11">
    <tabColor theme="4"/>
    <pageSetUpPr autoPageBreaks="0"/>
  </sheetPr>
  <dimension ref="A1:M28"/>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11.7109375" defaultRowHeight="12" outlineLevelRow="1"/>
  <cols>
    <col min="1" max="5" width="3.7109375" customWidth="1"/>
  </cols>
  <sheetData>
    <row r="1" spans="1:13" ht="15">
      <c r="A1" s="14" t="s">
        <v>11</v>
      </c>
      <c r="B1" s="5" t="s">
        <v>12</v>
      </c>
    </row>
    <row r="2" spans="1:13" ht="12.75">
      <c r="A2" s="26" t="s">
        <v>29</v>
      </c>
      <c r="B2" s="3" t="str">
        <f>Model_Name</f>
        <v>P&amp;L Variance Analysis</v>
      </c>
    </row>
    <row r="4" spans="1:13" s="1" customFormat="1">
      <c r="A4"/>
      <c r="B4" s="2" t="s">
        <v>13</v>
      </c>
    </row>
    <row r="5" spans="1:13" outlineLevel="1"/>
    <row r="6" spans="1:13" outlineLevel="1">
      <c r="B6" s="9" t="s">
        <v>19</v>
      </c>
      <c r="F6" s="21">
        <f>Err_Chks_Ttl_Areas</f>
        <v>0</v>
      </c>
      <c r="G6" s="22" t="str">
        <f>IF(OR(NOT(CB_Err_Chks_Show_Msg),Err_Chks_Ttl_Areas=0),"",IF(Err_Chks_Ttl_Areas=1," (Error in "&amp;INDEX(CA_Err_Chks_Area_Names,MATCH(1,CA_Err_Chks_Flags,0))&amp;")"," ("&amp;TEXT(Err_Chks_Ttl_Areas,"#,##0")&amp;" Errors Detected)"))</f>
        <v/>
      </c>
    </row>
    <row r="7" spans="1:13" outlineLevel="1"/>
    <row r="8" spans="1:13" outlineLevel="1">
      <c r="B8" s="15" t="s">
        <v>13</v>
      </c>
      <c r="C8" s="16"/>
      <c r="D8" s="16"/>
      <c r="E8" s="16"/>
      <c r="F8" s="16"/>
      <c r="G8" s="16"/>
      <c r="H8" s="16"/>
      <c r="I8" s="16"/>
      <c r="J8" s="16"/>
      <c r="K8" s="17" t="s">
        <v>14</v>
      </c>
      <c r="L8" s="17" t="s">
        <v>15</v>
      </c>
      <c r="M8" s="17" t="s">
        <v>16</v>
      </c>
    </row>
    <row r="9" spans="1:13" ht="6" customHeight="1" outlineLevel="1"/>
    <row r="10" spans="1:13" outlineLevel="1">
      <c r="B10" s="87" t="str">
        <f>IF(ISERROR(Err_Chk_1_Hdg),"Miscellaneous Check",Err_Chk_1_Hdg)</f>
        <v>Income Statement Variance Analysis</v>
      </c>
      <c r="C10" s="96"/>
      <c r="D10" s="96"/>
      <c r="E10" s="96"/>
      <c r="F10" s="96"/>
      <c r="G10" s="96"/>
      <c r="H10" s="96"/>
      <c r="I10" s="96"/>
      <c r="J10" s="96"/>
      <c r="K10" s="89">
        <f>IF(ISERROR(HL_Err_Chk_1),1,(HL_Err_Chk_1&lt;&gt;0)*1)</f>
        <v>0</v>
      </c>
      <c r="L10" s="97" t="s">
        <v>18</v>
      </c>
      <c r="M10" s="98">
        <f>K10*(L10="Yes")</f>
        <v>0</v>
      </c>
    </row>
    <row r="11" spans="1:13" ht="6" customHeight="1" outlineLevel="1"/>
    <row r="12" spans="1:13" outlineLevel="1">
      <c r="B12" s="7" t="s">
        <v>17</v>
      </c>
      <c r="K12" s="20" t="b">
        <f>L12="Yes"</f>
        <v>1</v>
      </c>
      <c r="L12" s="19" t="s">
        <v>18</v>
      </c>
      <c r="M12" s="18">
        <f>SUMIF(CA_Err_Chks_Inc,"Yes",CA_Err_Chks_Flags)</f>
        <v>0</v>
      </c>
    </row>
    <row r="14" spans="1:13" s="1" customFormat="1">
      <c r="A14"/>
      <c r="B14" s="2" t="s">
        <v>20</v>
      </c>
    </row>
    <row r="15" spans="1:13" outlineLevel="1"/>
    <row r="16" spans="1:13" outlineLevel="1">
      <c r="B16" s="9" t="s">
        <v>19</v>
      </c>
      <c r="F16" s="21">
        <f>Sens_Chks_Ttl_Areas</f>
        <v>0</v>
      </c>
      <c r="G16" s="22" t="str">
        <f>IF(OR(NOT(CB_Sens_Chks_Show_Msg),Sens_Chks_Ttl_Areas=0),"",IF(Sens_Chks_Ttl_Areas=1," (Sensitivity in "&amp;INDEX(CA_Sens_Chks_Area_Names,MATCH(1,CA_Sens_Chks_Flags,0))&amp;")"," ("&amp;TEXT(Sens_Chks_Ttl_Areas,"#,##0")&amp;" Sensitivities Detected)"))</f>
        <v/>
      </c>
    </row>
    <row r="17" spans="1:13" outlineLevel="1"/>
    <row r="18" spans="1:13" outlineLevel="1">
      <c r="B18" s="15" t="s">
        <v>20</v>
      </c>
      <c r="C18" s="16"/>
      <c r="D18" s="16"/>
      <c r="E18" s="16"/>
      <c r="F18" s="16"/>
      <c r="G18" s="16"/>
      <c r="H18" s="16"/>
      <c r="I18" s="16"/>
      <c r="J18" s="16"/>
      <c r="K18" s="17" t="s">
        <v>14</v>
      </c>
      <c r="L18" s="17" t="s">
        <v>15</v>
      </c>
      <c r="M18" s="17" t="s">
        <v>16</v>
      </c>
    </row>
    <row r="19" spans="1:13" outlineLevel="1"/>
    <row r="20" spans="1:13" outlineLevel="1">
      <c r="B20" s="7" t="s">
        <v>21</v>
      </c>
      <c r="K20" s="20" t="b">
        <f>L20="Yes"</f>
        <v>1</v>
      </c>
      <c r="L20" s="19" t="s">
        <v>18</v>
      </c>
      <c r="M20" s="18">
        <f>SUMIF(CA_Sens_Chks_Inc,"Yes",CA_Sens_Chks_Flags)</f>
        <v>0</v>
      </c>
    </row>
    <row r="22" spans="1:13" s="1" customFormat="1">
      <c r="A22"/>
      <c r="B22" s="2" t="s">
        <v>22</v>
      </c>
    </row>
    <row r="23" spans="1:13" outlineLevel="1"/>
    <row r="24" spans="1:13" outlineLevel="1">
      <c r="B24" s="9" t="s">
        <v>19</v>
      </c>
      <c r="F24" s="21">
        <f>Alt_Chks_Ttl_Areas</f>
        <v>0</v>
      </c>
      <c r="G24" s="22" t="str">
        <f>IF(OR(NOT(CB_Alt_Chks_Show_Msg),Alt_Chks_Ttl_Areas=0),"",IF(Alt_Chks_Ttl_Areas=1," (Alert in "&amp;INDEX(CA_Alt_Chks_Area_Names,MATCH(1,CA_Alt_Chks_Flags,0))&amp;")"," ("&amp;TEXT(Alt_Chks_Ttl_Areas,"#,##0")&amp;" Alerts Detected)"))</f>
        <v/>
      </c>
    </row>
    <row r="25" spans="1:13" outlineLevel="1"/>
    <row r="26" spans="1:13" outlineLevel="1">
      <c r="B26" s="15" t="s">
        <v>22</v>
      </c>
      <c r="C26" s="16"/>
      <c r="D26" s="16"/>
      <c r="E26" s="16"/>
      <c r="F26" s="16"/>
      <c r="G26" s="16"/>
      <c r="H26" s="16"/>
      <c r="I26" s="16"/>
      <c r="J26" s="16"/>
      <c r="K26" s="17" t="s">
        <v>14</v>
      </c>
      <c r="L26" s="17" t="s">
        <v>15</v>
      </c>
      <c r="M26" s="17" t="s">
        <v>16</v>
      </c>
    </row>
    <row r="27" spans="1:13" outlineLevel="1"/>
    <row r="28" spans="1:13" outlineLevel="1">
      <c r="B28" s="7" t="s">
        <v>23</v>
      </c>
      <c r="K28" s="20" t="b">
        <f>L28="Yes"</f>
        <v>1</v>
      </c>
      <c r="L28" s="19" t="s">
        <v>18</v>
      </c>
      <c r="M28" s="18">
        <f>SUMIF(CA_Alt_Chks_Inc,"Yes",CA_Alt_Chks_Flags)</f>
        <v>0</v>
      </c>
    </row>
  </sheetData>
  <sheetProtection algorithmName="SHA-512" hashValue="nIgArlnWsLrAlN3cd6akD1ffYO963MZXBV7iNTAPrWKI6GogF2RxlS+nhUPPmn13KOOUx1yYeDH25Ug4qTXTNg==" saltValue="G2HwACRYpiXLYK+sb6qa8g==" spinCount="100000" sheet="1" objects="1" scenarios="1" formatColumns="0" formatRows="0"/>
  <phoneticPr fontId="27" type="noConversion"/>
  <conditionalFormatting sqref="M12">
    <cfRule type="cellIs" dxfId="9" priority="1" stopIfTrue="1" operator="notEqual">
      <formula>0</formula>
    </cfRule>
  </conditionalFormatting>
  <conditionalFormatting sqref="F6">
    <cfRule type="cellIs" dxfId="8" priority="2" stopIfTrue="1" operator="notEqual">
      <formula>0</formula>
    </cfRule>
  </conditionalFormatting>
  <conditionalFormatting sqref="M20">
    <cfRule type="cellIs" dxfId="7" priority="3" stopIfTrue="1" operator="notEqual">
      <formula>0</formula>
    </cfRule>
  </conditionalFormatting>
  <conditionalFormatting sqref="F16">
    <cfRule type="cellIs" dxfId="6" priority="4" stopIfTrue="1" operator="notEqual">
      <formula>0</formula>
    </cfRule>
  </conditionalFormatting>
  <conditionalFormatting sqref="M28">
    <cfRule type="cellIs" dxfId="5" priority="5" stopIfTrue="1" operator="notEqual">
      <formula>0</formula>
    </cfRule>
  </conditionalFormatting>
  <conditionalFormatting sqref="F24">
    <cfRule type="cellIs" dxfId="4" priority="6" stopIfTrue="1" operator="notEqual">
      <formula>0</formula>
    </cfRule>
  </conditionalFormatting>
  <conditionalFormatting sqref="B10">
    <cfRule type="expression" dxfId="3" priority="7" stopIfTrue="1">
      <formula>K10&lt;&gt;0</formula>
    </cfRule>
  </conditionalFormatting>
  <conditionalFormatting sqref="K10">
    <cfRule type="cellIs" dxfId="2" priority="8" stopIfTrue="1" operator="notEqual">
      <formula>0</formula>
    </cfRule>
  </conditionalFormatting>
  <conditionalFormatting sqref="L10">
    <cfRule type="expression" dxfId="1" priority="9" stopIfTrue="1">
      <formula>K10&lt;&gt;0</formula>
    </cfRule>
  </conditionalFormatting>
  <conditionalFormatting sqref="M10">
    <cfRule type="expression" dxfId="0" priority="10" stopIfTrue="1">
      <formula>K10&lt;&gt;0</formula>
    </cfRule>
  </conditionalFormatting>
  <dataValidations count="4">
    <dataValidation type="list" showErrorMessage="1" errorTitle="Include Error Summary in Model N" error="The include error checks trigger must correspond with one of the options provided in the drop down list." sqref="L12" xr:uid="{6A57E847-9BED-47FE-95A3-F39FC3E2A1F7}">
      <formula1>"Yes,No"</formula1>
    </dataValidation>
    <dataValidation type="list" showErrorMessage="1" errorTitle="Include Sensitivity Summary in M" error="The include sensitivity checks trigger must correspond with one of the options provided in the drop down list." sqref="L20" xr:uid="{4E640FD0-43DF-43CD-A707-BC2A625361C8}">
      <formula1>"Yes,No"</formula1>
    </dataValidation>
    <dataValidation type="list" showErrorMessage="1" errorTitle="Include Alert Summary in Model N" error="The include alert checks trigger must correspond with one of the options provided in the drop down list." sqref="L28" xr:uid="{F6EB81D8-17B7-4A2D-802D-65B41829C802}">
      <formula1>"Yes,No"</formula1>
    </dataValidation>
    <dataValidation type="list" showErrorMessage="1" errorTitle="Include Error Check" error="The include error check trigger must correspond with one of the options provided in the drop down list." sqref="L10" xr:uid="{93BF676C-7FE6-4D63-BB4C-7E611EA0EC5F}">
      <formula1>"Yes,No"</formula1>
    </dataValidation>
  </dataValidations>
  <hyperlinks>
    <hyperlink ref="A1" location="HL_Home" tooltip="Go to Table of Contents" display="HL_Home" xr:uid="{BF11EB5A-73F8-4CA9-B4DB-9BF20B75E15C}"/>
    <hyperlink ref="B10:J10" location="HL_Err_Chk_1" tooltip="Go to Income Statement Variance" display="HL_Err_Chk_1" xr:uid="{EB9AC096-D908-492B-BEF1-418ED200109D}"/>
    <hyperlink ref="A2" location="HL_Err_Chk" tooltip="Go to Error Checks" display="HL_Err_Chk" xr:uid="{AD85F5DA-E1EA-4D55-A452-D3BB0F527EE8}"/>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rowBreaks count="2" manualBreakCount="2">
    <brk id="12" max="16383" man="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A2771-80E1-4D0B-8DFF-10B65B7281CF}">
  <sheetPr codeName="Sheet13"/>
  <dimension ref="A1"/>
  <sheetViews>
    <sheetView workbookViewId="0"/>
  </sheetViews>
  <sheetFormatPr defaultColWidth="9.140625" defaultRowHeight="12"/>
  <cols>
    <col min="1" max="16384" width="9.140625" style="4"/>
  </cols>
  <sheetData>
    <row r="1" spans="1:1">
      <c r="A1" s="4" t="s">
        <v>212</v>
      </c>
    </row>
  </sheetData>
  <sheetProtection algorithmName="SHA-512" hashValue="MJ9ZPrk5WgQV7aCZE5d1yDzI7PBA+x0ZBiVgZv4bx/kHE19fho9/y8/pXAcGKLOZ97rYVU+oQhNakcanTXJ59w==" saltValue="Y4PNsWqBPUeE8IOTvTFwTA==" spinCount="100000" sheet="1" scenarios="1"/>
  <phoneticPr fontId="2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9DC83-F2F4-4970-A7C9-BFF6E319B2B6}">
  <sheetPr codeName="Sheet2">
    <pageSetUpPr autoPageBreaks="0" fitToPage="1"/>
  </sheetPr>
  <dimension ref="C9:G20"/>
  <sheetViews>
    <sheetView showGridLines="0" zoomScaleNormal="100" workbookViewId="0"/>
  </sheetViews>
  <sheetFormatPr defaultColWidth="11.7109375" defaultRowHeight="12"/>
  <cols>
    <col min="3" max="6" width="3.7109375" customWidth="1"/>
  </cols>
  <sheetData>
    <row r="9" spans="3:7" ht="15">
      <c r="C9" s="27" t="s">
        <v>144</v>
      </c>
    </row>
    <row r="10" spans="3:7" ht="12.75">
      <c r="C10" s="13" t="s">
        <v>24</v>
      </c>
    </row>
    <row r="11" spans="3:7" ht="12.75">
      <c r="C11" s="3" t="str">
        <f>Model_Name</f>
        <v>P&amp;L Variance Analysis</v>
      </c>
    </row>
    <row r="12" spans="3:7">
      <c r="C12" s="130" t="s">
        <v>6</v>
      </c>
      <c r="D12" s="130"/>
      <c r="E12" s="130"/>
      <c r="F12" s="130"/>
      <c r="G12" s="130"/>
    </row>
    <row r="13" spans="3:7">
      <c r="C13" s="11" t="s">
        <v>7</v>
      </c>
      <c r="D13" s="12" t="s">
        <v>8</v>
      </c>
    </row>
    <row r="17" spans="3:3">
      <c r="C17" s="7" t="s">
        <v>2</v>
      </c>
    </row>
    <row r="18" spans="3:3">
      <c r="C18" s="10" t="s">
        <v>3</v>
      </c>
    </row>
    <row r="19" spans="3:3">
      <c r="C19" s="10" t="s">
        <v>4</v>
      </c>
    </row>
    <row r="20" spans="3:3">
      <c r="C20" s="10" t="s">
        <v>5</v>
      </c>
    </row>
  </sheetData>
  <mergeCells count="1">
    <mergeCell ref="C12:G12"/>
  </mergeCells>
  <phoneticPr fontId="27" type="noConversion"/>
  <hyperlinks>
    <hyperlink ref="C13" location="HL_Sheet_Main" tooltip="Go to Previous Sheet" display="HL_Sheet_Main" xr:uid="{BE967CB3-F169-46E4-9B18-B3023BBD9F42}"/>
    <hyperlink ref="D13" location="HL_Sheet_Main_12" tooltip="Go to Next Sheet" display="HL_Sheet_Main_12" xr:uid="{121EFDDA-D401-4BDD-A636-22C599E45484}"/>
    <hyperlink ref="C12" location="HL_Home" tooltip="Go to Table of Contents" display="HL_Home" xr:uid="{E0772EFC-7F7E-4A9C-85C8-99A0C3C2F716}"/>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A1835-727C-4EC5-901F-A158DF5A76C3}">
  <sheetPr codeName="Sheet3">
    <tabColor theme="3"/>
    <pageSetUpPr autoPageBreaks="0" fitToPage="1"/>
  </sheetPr>
  <dimension ref="A1:V72"/>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11.7109375" defaultRowHeight="12" outlineLevelRow="2"/>
  <cols>
    <col min="1" max="5" width="3.7109375" style="66" customWidth="1"/>
    <col min="6" max="7" width="11.7109375" style="66"/>
    <col min="8" max="8" width="3.7109375" style="66" customWidth="1"/>
    <col min="9" max="12" width="11.7109375" style="66"/>
    <col min="13" max="13" width="3.7109375" style="66" customWidth="1"/>
    <col min="14" max="17" width="11.7109375" style="66"/>
    <col min="18" max="18" width="3.7109375" style="66" customWidth="1"/>
    <col min="19" max="16384" width="11.7109375" style="66"/>
  </cols>
  <sheetData>
    <row r="1" spans="1:22" ht="15">
      <c r="A1" s="68" t="s">
        <v>11</v>
      </c>
      <c r="B1" s="70" t="str">
        <f>HL_IS_Outputs</f>
        <v>Income Statement Variance Analysis</v>
      </c>
    </row>
    <row r="2" spans="1:22" ht="12.75">
      <c r="A2" s="69" t="s">
        <v>29</v>
      </c>
      <c r="B2" s="67" t="str">
        <f>Model_Name</f>
        <v>P&amp;L Variance Analysis</v>
      </c>
    </row>
    <row r="3" spans="1:22" s="72" customFormat="1"/>
    <row r="4" spans="1:22" s="72" customFormat="1" ht="44.25">
      <c r="B4" s="85" t="s">
        <v>190</v>
      </c>
    </row>
    <row r="5" spans="1:22" s="72" customFormat="1" ht="12" customHeight="1" outlineLevel="1"/>
    <row r="6" spans="1:22" s="72" customFormat="1" outlineLevel="1">
      <c r="A6" s="126" t="s">
        <v>185</v>
      </c>
      <c r="B6" s="90" t="str">
        <f>"Last Historical Month: "&amp;TEXT(Ts_Last_Hist_Mth_End_Date,"mmmm yyyy")&amp;Ts_Hist_Per_ID</f>
        <v>Last Historical Month: September 2021 (H)</v>
      </c>
      <c r="C6" s="90"/>
      <c r="D6" s="90"/>
      <c r="E6" s="90"/>
      <c r="F6" s="90"/>
      <c r="G6" s="90"/>
      <c r="I6" s="131" t="str">
        <f t="shared" ref="I6" si="0">"Latest Month (FY"&amp;$G$8&amp;")"</f>
        <v>Latest Month (FY2022)</v>
      </c>
      <c r="J6" s="131"/>
      <c r="K6" s="131"/>
      <c r="L6" s="131"/>
      <c r="N6" s="131" t="str">
        <f t="shared" ref="N6" si="1">"Year to Date (FY"&amp;$G$8&amp;")"</f>
        <v>Year to Date (FY2022)</v>
      </c>
      <c r="O6" s="131"/>
      <c r="P6" s="131"/>
      <c r="Q6" s="131"/>
      <c r="S6" s="131" t="str">
        <f t="shared" ref="S6" si="2">"Full Year (FY"&amp;$G$8&amp;")"</f>
        <v>Full Year (FY2022)</v>
      </c>
      <c r="T6" s="131"/>
      <c r="U6" s="131"/>
      <c r="V6" s="131"/>
    </row>
    <row r="7" spans="1:22" s="72" customFormat="1" hidden="1" outlineLevel="2"/>
    <row r="8" spans="1:22" s="72" customFormat="1" hidden="1" outlineLevel="2">
      <c r="B8" s="73" t="s">
        <v>126</v>
      </c>
      <c r="G8" s="74">
        <f>YEAR(Ts_Last_Hist_Mth_End_Date)+IF(MONTH(Ts_Last_Hist_Mth_End_Date)&gt;DD_Ts_Fin_Yr_End_Mth,1,0)</f>
        <v>2022</v>
      </c>
      <c r="N8" s="75">
        <f>IFERROR(MAX(1,N9-MATCH(TEXT(Ts_Last_Hist_Mth_End_Date,"mmm"),LU_IS_Bud_Fin_Yr_Mth,0)+1),0)</f>
        <v>1</v>
      </c>
      <c r="O8" s="75">
        <f>IFERROR(MAX(1,O9-MATCH(TEXT(Ts_Last_Hist_Mth_End_Date,"mmm"),LU_IS_Bud_Fin_Yr_Mth,0)+1),0)</f>
        <v>1</v>
      </c>
      <c r="S8" s="75">
        <f>N8</f>
        <v>1</v>
      </c>
      <c r="T8" s="75">
        <f>O8</f>
        <v>1</v>
      </c>
    </row>
    <row r="9" spans="1:22" s="72" customFormat="1" hidden="1" outlineLevel="2">
      <c r="B9" s="73" t="s">
        <v>127</v>
      </c>
      <c r="I9" s="76">
        <f>DD_Ts_Last_Hist_Mth</f>
        <v>3</v>
      </c>
      <c r="J9" s="76">
        <f>MAX(0,DD_Ts_Last_Hist_Mth-DD_Ts_First_Budget_Mth+1)</f>
        <v>3</v>
      </c>
      <c r="N9" s="76">
        <f>I9</f>
        <v>3</v>
      </c>
      <c r="O9" s="76">
        <f>MAX(0,DD_Ts_Last_Hist_Mth-DD_Ts_First_Budget_Mth+1)</f>
        <v>3</v>
      </c>
      <c r="S9" s="75">
        <f>IFERROR(MIN(Ts_Term,DD_Ts_Last_Hist_Mth+(Ts_Mths_In_Yr-MATCH(TEXT(Ts_Last_Hist_Mth_End_Date,"mmm"),LU_IS_Bud_Fin_Yr_Mth,0))),0)</f>
        <v>12</v>
      </c>
      <c r="T9" s="75">
        <f>IFERROR(MAX(0,MIN(Ts_Budget_Term,(DD_Ts_Last_Hist_Mth-DD_Ts_First_Budget_Mth+1)+(Ts_Mths_In_Yr-MATCH(TEXT(Ts_Last_Hist_Mth_End_Date,"mmm"),LU_IS_Bud_Fin_Yr_Mth,0)))),0)</f>
        <v>12</v>
      </c>
    </row>
    <row r="10" spans="1:22" s="72" customFormat="1" outlineLevel="1" collapsed="1"/>
    <row r="11" spans="1:22" s="72" customFormat="1" outlineLevel="1">
      <c r="B11" s="77" t="s">
        <v>128</v>
      </c>
      <c r="I11" s="78" t="s">
        <v>129</v>
      </c>
      <c r="J11" s="78" t="s">
        <v>130</v>
      </c>
      <c r="K11" s="78" t="str">
        <f>"Var. "&amp;Ts_Currency</f>
        <v>Var. $</v>
      </c>
      <c r="L11" s="78" t="s">
        <v>131</v>
      </c>
      <c r="N11" s="78" t="s">
        <v>129</v>
      </c>
      <c r="O11" s="78" t="s">
        <v>130</v>
      </c>
      <c r="P11" s="78" t="str">
        <f>"Var. "&amp;Ts_Currency</f>
        <v>Var. $</v>
      </c>
      <c r="Q11" s="78" t="s">
        <v>131</v>
      </c>
      <c r="S11" s="78" t="s">
        <v>132</v>
      </c>
      <c r="T11" s="78" t="s">
        <v>130</v>
      </c>
      <c r="U11" s="78" t="s">
        <v>133</v>
      </c>
      <c r="V11" s="78" t="s">
        <v>131</v>
      </c>
    </row>
    <row r="12" spans="1:22" s="72" customFormat="1" outlineLevel="1"/>
    <row r="13" spans="1:22" s="72" customFormat="1" hidden="1" outlineLevel="2">
      <c r="B13" s="132" t="str">
        <f>'1.Historical'!B21</f>
        <v>Sales - Wholesale</v>
      </c>
      <c r="C13" s="132"/>
      <c r="D13" s="132"/>
      <c r="E13" s="132"/>
      <c r="F13" s="132"/>
      <c r="G13" s="132"/>
      <c r="I13" s="60">
        <f>INDEX('3.Forecast'!$J20:$U20,I$9)</f>
        <v>7800.3792404999995</v>
      </c>
      <c r="J13" s="60">
        <f>INDEX('2.Budget'!$J19:$U19,J$9)</f>
        <v>8000</v>
      </c>
      <c r="K13" s="60">
        <f t="shared" ref="K13:K14" si="3">I13-J13</f>
        <v>-199.62075950000053</v>
      </c>
      <c r="L13" s="104">
        <f t="shared" ref="L13:L14" si="4">IF(J13=0,0,K13/ABS(J13))</f>
        <v>-2.4952594937500065E-2</v>
      </c>
      <c r="N13" s="60">
        <f>SUM(INDEX('1.Historical'!$J21:$U21,1,N$8):INDEX('1.Historical'!$J21:$U21,1,N$9))</f>
        <v>23102.2388655</v>
      </c>
      <c r="O13" s="60">
        <f>SUM(INDEX('2.Budget'!$J19:$U19,1,O$8):INDEX('2.Budget'!$J19:$U19,1,O$9))</f>
        <v>24000</v>
      </c>
      <c r="P13" s="60">
        <f t="shared" ref="P13:P14" si="5">N13-O13</f>
        <v>-897.76113450000048</v>
      </c>
      <c r="Q13" s="104">
        <f t="shared" ref="Q13:Q14" si="6">IF(O13=0,0,P13/ABS(O13))</f>
        <v>-3.7406713937500023E-2</v>
      </c>
      <c r="S13" s="60">
        <f>SUM(INDEX('3.Forecast'!$J20:$U20,1,S$8):INDEX('3.Forecast'!$J20:$U20,1,S$9))</f>
        <v>98642.259667673206</v>
      </c>
      <c r="T13" s="60">
        <f>SUM(INDEX('2.Budget'!$J19:$U19,1,T$8):INDEX('2.Budget'!$J19:$U19,1,T$9))</f>
        <v>96000</v>
      </c>
      <c r="U13" s="60">
        <f t="shared" ref="U13:U14" si="7">S13-T13</f>
        <v>2642.2596676732064</v>
      </c>
      <c r="V13" s="104">
        <f t="shared" ref="V13:V14" si="8">IF(T13=0,0,U13/ABS(T13))</f>
        <v>2.7523538204929233E-2</v>
      </c>
    </row>
    <row r="14" spans="1:22" s="72" customFormat="1" hidden="1" outlineLevel="2">
      <c r="B14" s="132" t="str">
        <f>'1.Historical'!B22</f>
        <v>Sales - Retail</v>
      </c>
      <c r="C14" s="132"/>
      <c r="D14" s="132"/>
      <c r="E14" s="132"/>
      <c r="F14" s="132"/>
      <c r="G14" s="132"/>
      <c r="I14" s="61">
        <f>INDEX('3.Forecast'!$J21:$U21,I$9)</f>
        <v>1170.056886075</v>
      </c>
      <c r="J14" s="61">
        <f>INDEX('2.Budget'!$J20:$U20,J$9)</f>
        <v>1200</v>
      </c>
      <c r="K14" s="61">
        <f t="shared" si="3"/>
        <v>-29.943113925000034</v>
      </c>
      <c r="L14" s="105">
        <f t="shared" si="4"/>
        <v>-2.4952594937500027E-2</v>
      </c>
      <c r="N14" s="61">
        <f>SUM(INDEX('1.Historical'!$J22:$U22,1,N$8):INDEX('1.Historical'!$J22:$U22,1,N$9))</f>
        <v>3465.335829825</v>
      </c>
      <c r="O14" s="61">
        <f>SUM(INDEX('2.Budget'!$J20:$U20,1,O$8):INDEX('2.Budget'!$J20:$U20,1,O$9))</f>
        <v>3600</v>
      </c>
      <c r="P14" s="61">
        <f t="shared" si="5"/>
        <v>-134.66417017499998</v>
      </c>
      <c r="Q14" s="105">
        <f t="shared" si="6"/>
        <v>-3.7406713937499995E-2</v>
      </c>
      <c r="S14" s="61">
        <f>SUM(INDEX('3.Forecast'!$J21:$U21,1,S$8):INDEX('3.Forecast'!$J21:$U21,1,S$9))</f>
        <v>16329.056391328313</v>
      </c>
      <c r="T14" s="61">
        <f>SUM(INDEX('2.Budget'!$J20:$U20,1,T$8):INDEX('2.Budget'!$J20:$U20,1,T$9))</f>
        <v>14400</v>
      </c>
      <c r="U14" s="61">
        <f t="shared" si="7"/>
        <v>1929.0563913283131</v>
      </c>
      <c r="V14" s="105">
        <f t="shared" si="8"/>
        <v>0.13396224939779952</v>
      </c>
    </row>
    <row r="15" spans="1:22" s="72" customFormat="1" outlineLevel="1" collapsed="1">
      <c r="B15" s="132" t="s">
        <v>110</v>
      </c>
      <c r="C15" s="132"/>
      <c r="D15" s="132"/>
      <c r="E15" s="132"/>
      <c r="F15" s="132"/>
      <c r="G15" s="132"/>
      <c r="I15" s="37">
        <f>SUM(I13:I14)</f>
        <v>8970.4361265749994</v>
      </c>
      <c r="J15" s="37">
        <f>SUM(J13:J14)</f>
        <v>9200</v>
      </c>
      <c r="K15" s="37">
        <f>SUM(K13:K14)</f>
        <v>-229.56387342500057</v>
      </c>
      <c r="L15" s="103">
        <f>IF(J15=0,0,K15/ABS(J15))</f>
        <v>-2.4952594937500062E-2</v>
      </c>
      <c r="N15" s="37">
        <f>SUM(N13:N14)</f>
        <v>26567.574695324998</v>
      </c>
      <c r="O15" s="37">
        <f>SUM(O13:O14)</f>
        <v>27600</v>
      </c>
      <c r="P15" s="37">
        <f>SUM(P13:P14)</f>
        <v>-1032.4253046750005</v>
      </c>
      <c r="Q15" s="103">
        <f>IF(O15=0,0,P15/ABS(O15))</f>
        <v>-3.7406713937500016E-2</v>
      </c>
      <c r="S15" s="37">
        <f>SUM(S13:S14)</f>
        <v>114971.31605900152</v>
      </c>
      <c r="T15" s="37">
        <f>SUM(T13:T14)</f>
        <v>110400</v>
      </c>
      <c r="U15" s="37">
        <f>SUM(U13:U14)</f>
        <v>4571.3160590015195</v>
      </c>
      <c r="V15" s="103">
        <f>IF(T15=0,0,U15/ABS(T15))</f>
        <v>4.1406848360521012E-2</v>
      </c>
    </row>
    <row r="16" spans="1:22" s="72" customFormat="1" hidden="1" outlineLevel="2"/>
    <row r="17" spans="2:22" s="72" customFormat="1" hidden="1" outlineLevel="2">
      <c r="B17" s="132" t="str">
        <f>'1.Historical'!B25</f>
        <v>Cost of Sales - Manufacturing</v>
      </c>
      <c r="C17" s="132"/>
      <c r="D17" s="132"/>
      <c r="E17" s="132"/>
      <c r="F17" s="132"/>
      <c r="G17" s="132"/>
      <c r="I17" s="108">
        <f>-INDEX('1.Historical'!$J25:$U25,I$9)</f>
        <v>-6279.3052886024989</v>
      </c>
      <c r="J17" s="108">
        <f>-INDEX('2.Budget'!$J23:$U23,J$9)</f>
        <v>-6500</v>
      </c>
      <c r="K17" s="60">
        <f t="shared" ref="K17:K18" si="9">I17-J17</f>
        <v>220.69471139750112</v>
      </c>
      <c r="L17" s="104">
        <f t="shared" ref="L17:L18" si="10">IF(J17=0,0,K17/ABS(J17))</f>
        <v>3.3953032522692481E-2</v>
      </c>
      <c r="N17" s="108">
        <f>-SUM(INDEX('1.Historical'!$J25:$U25,1,N$8):INDEX('1.Historical'!$J25:$U25,1,N$9))</f>
        <v>-18597.302286727499</v>
      </c>
      <c r="O17" s="108">
        <f>-SUM(INDEX('2.Budget'!$J23:$U23,1,O$8):INDEX('2.Budget'!$J23:$U23,1,O$9))</f>
        <v>-19500</v>
      </c>
      <c r="P17" s="60">
        <f t="shared" ref="P17:P18" si="11">N17-O17</f>
        <v>902.69771327250055</v>
      </c>
      <c r="Q17" s="104">
        <f t="shared" ref="Q17:Q18" si="12">IF(O17=0,0,P17/ABS(O17))</f>
        <v>4.62921904242308E-2</v>
      </c>
      <c r="S17" s="108">
        <f>SUM(INDEX('3.Forecast'!$J28:$U28,1,S$8):INDEX('3.Forecast'!$J28:$U28,1,S$9))</f>
        <v>-80479.921241301068</v>
      </c>
      <c r="T17" s="108">
        <f>-SUM(INDEX('2.Budget'!$J23:$U23,1,T$8):INDEX('2.Budget'!$J23:$U23,1,T$9))</f>
        <v>-78000</v>
      </c>
      <c r="U17" s="60">
        <f t="shared" ref="U17:U18" si="13">S17-T17</f>
        <v>-2479.9212413010682</v>
      </c>
      <c r="V17" s="104">
        <f t="shared" ref="V17:V18" si="14">IF(T17=0,0,U17/ABS(T17))</f>
        <v>-3.1793862067962413E-2</v>
      </c>
    </row>
    <row r="18" spans="2:22" s="72" customFormat="1" hidden="1" outlineLevel="2">
      <c r="B18" s="132" t="str">
        <f>'1.Historical'!B26</f>
        <v>Cost of Sales - Shipping and Delivery</v>
      </c>
      <c r="C18" s="132"/>
      <c r="D18" s="132"/>
      <c r="E18" s="132"/>
      <c r="F18" s="132"/>
      <c r="G18" s="132"/>
      <c r="I18" s="109">
        <f>-INDEX('1.Historical'!$J26:$U26,I$9)</f>
        <v>-634.20983414885245</v>
      </c>
      <c r="J18" s="109">
        <f>-INDEX('2.Budget'!$J24:$U24,J$9)</f>
        <v>-650</v>
      </c>
      <c r="K18" s="61">
        <f t="shared" si="9"/>
        <v>15.790165851147549</v>
      </c>
      <c r="L18" s="105">
        <f t="shared" si="10"/>
        <v>2.4292562847919304E-2</v>
      </c>
      <c r="N18" s="109">
        <f>-SUM(INDEX('1.Historical'!$J26:$U26,1,N$8):INDEX('1.Historical'!$J26:$U26,1,N$9))</f>
        <v>-1878.3275309594776</v>
      </c>
      <c r="O18" s="109">
        <f>-SUM(INDEX('2.Budget'!$J24:$U24,1,O$8):INDEX('2.Budget'!$J24:$U24,1,O$9))</f>
        <v>-1950</v>
      </c>
      <c r="P18" s="61">
        <f t="shared" si="11"/>
        <v>71.672469040522401</v>
      </c>
      <c r="Q18" s="105">
        <f t="shared" si="12"/>
        <v>3.6755112328473026E-2</v>
      </c>
      <c r="S18" s="109">
        <f>SUM(INDEX('3.Forecast'!$J29:$U29,1,S$8):INDEX('3.Forecast'!$J29:$U29,1,S$9))</f>
        <v>-8128.4720453714081</v>
      </c>
      <c r="T18" s="109">
        <f>-SUM(INDEX('2.Budget'!$J24:$U24,1,T$8):INDEX('2.Budget'!$J24:$U24,1,T$9))</f>
        <v>-7800</v>
      </c>
      <c r="U18" s="61">
        <f t="shared" si="13"/>
        <v>-328.47204537140806</v>
      </c>
      <c r="V18" s="105">
        <f t="shared" si="14"/>
        <v>-4.2111800688642058E-2</v>
      </c>
    </row>
    <row r="19" spans="2:22" s="72" customFormat="1" outlineLevel="1" collapsed="1">
      <c r="B19" s="132" t="s">
        <v>111</v>
      </c>
      <c r="C19" s="132"/>
      <c r="D19" s="132"/>
      <c r="E19" s="132"/>
      <c r="F19" s="132"/>
      <c r="G19" s="132"/>
      <c r="I19" s="107">
        <f>SUM(I17:I18)</f>
        <v>-6913.5151227513516</v>
      </c>
      <c r="J19" s="107">
        <f>SUM(J17:J18)</f>
        <v>-7150</v>
      </c>
      <c r="K19" s="107">
        <f>SUM(K17:K18)</f>
        <v>236.48487724864867</v>
      </c>
      <c r="L19" s="103">
        <f>IF(J19=0,0,K19/ABS(J19))</f>
        <v>3.3074808006804013E-2</v>
      </c>
      <c r="N19" s="107">
        <f>SUM(N17:N18)</f>
        <v>-20475.629817686979</v>
      </c>
      <c r="O19" s="107">
        <f>SUM(O17:O18)</f>
        <v>-21450</v>
      </c>
      <c r="P19" s="107">
        <f>SUM(P17:P18)</f>
        <v>974.37018231302295</v>
      </c>
      <c r="Q19" s="103">
        <f>IF(O19=0,0,P19/ABS(O19))</f>
        <v>4.5425183324616453E-2</v>
      </c>
      <c r="S19" s="107">
        <f>SUM(S17:S18)</f>
        <v>-88608.393286672479</v>
      </c>
      <c r="T19" s="107">
        <f>SUM(T17:T18)</f>
        <v>-85800</v>
      </c>
      <c r="U19" s="107">
        <f>SUM(U17:U18)</f>
        <v>-2808.3932866724763</v>
      </c>
      <c r="V19" s="103">
        <f>IF(T19=0,0,U19/ABS(T19))</f>
        <v>-3.2731856488024201E-2</v>
      </c>
    </row>
    <row r="20" spans="2:22" s="72" customFormat="1" ht="6" customHeight="1" outlineLevel="1"/>
    <row r="21" spans="2:22" s="72" customFormat="1" outlineLevel="1">
      <c r="B21" s="56" t="s">
        <v>112</v>
      </c>
      <c r="I21" s="80">
        <f>I15+I19</f>
        <v>2056.9210038236479</v>
      </c>
      <c r="J21" s="80">
        <f>J15+J19</f>
        <v>2050</v>
      </c>
      <c r="K21" s="80">
        <f>K15+K19</f>
        <v>6.9210038236481068</v>
      </c>
      <c r="L21" s="82">
        <f>IF(J21=0,0,K21/ABS(J21))</f>
        <v>3.3760994261698082E-3</v>
      </c>
      <c r="N21" s="80">
        <f>N15+N19</f>
        <v>6091.9448776380195</v>
      </c>
      <c r="O21" s="80">
        <f>O15+O19</f>
        <v>6150</v>
      </c>
      <c r="P21" s="80">
        <f>P15+P19</f>
        <v>-58.05512236197751</v>
      </c>
      <c r="Q21" s="82">
        <f>IF(O21=0,0,P21/ABS(O21))</f>
        <v>-9.4398572946304896E-3</v>
      </c>
      <c r="S21" s="80">
        <f>S15+S19</f>
        <v>26362.922772329039</v>
      </c>
      <c r="T21" s="80">
        <f>T15+T19</f>
        <v>24600</v>
      </c>
      <c r="U21" s="80">
        <f>U15+U19</f>
        <v>1762.9227723290433</v>
      </c>
      <c r="V21" s="82">
        <f>IF(T21=0,0,U21/ABS(T21))</f>
        <v>7.1663527330448909E-2</v>
      </c>
    </row>
    <row r="22" spans="2:22" s="72" customFormat="1" outlineLevel="1">
      <c r="B22" s="92" t="s">
        <v>137</v>
      </c>
      <c r="I22" s="91">
        <f>IF(I$15=0,0,I21/I$15)</f>
        <v>0.22930000000000006</v>
      </c>
      <c r="J22" s="91">
        <f>IF(J$15=0,0,J21/J$15)</f>
        <v>0.22282608695652173</v>
      </c>
      <c r="L22" s="91">
        <f>I22-J22</f>
        <v>6.4739130434783299E-3</v>
      </c>
      <c r="N22" s="91">
        <f>IF(N$15=0,0,N21/N$15)</f>
        <v>0.22929999999999989</v>
      </c>
      <c r="O22" s="91">
        <f>IF(O$15=0,0,O21/O$15)</f>
        <v>0.22282608695652173</v>
      </c>
      <c r="Q22" s="91">
        <f>N22-O22</f>
        <v>6.4739130434781633E-3</v>
      </c>
      <c r="S22" s="91">
        <f>IF(S$15=0,0,S21/S$15)</f>
        <v>0.22929999999999992</v>
      </c>
      <c r="T22" s="91">
        <f>IF(T$15=0,0,T21/T$15)</f>
        <v>0.22282608695652173</v>
      </c>
      <c r="V22" s="91">
        <f>S22-T22</f>
        <v>6.4739130434781911E-3</v>
      </c>
    </row>
    <row r="23" spans="2:22" s="72" customFormat="1" outlineLevel="1"/>
    <row r="24" spans="2:22" s="72" customFormat="1" hidden="1" outlineLevel="2">
      <c r="B24" s="132" t="str">
        <f>'1.Historical'!B31</f>
        <v>Gain from Legal Settlement</v>
      </c>
      <c r="C24" s="132"/>
      <c r="D24" s="132"/>
      <c r="E24" s="132"/>
      <c r="F24" s="132"/>
      <c r="G24" s="132"/>
      <c r="I24" s="109">
        <f>INDEX('1.Historical'!$J31:$U31,I$9)</f>
        <v>0</v>
      </c>
      <c r="J24" s="109">
        <f>INDEX('2.Budget'!$J29:$U29,J$9)</f>
        <v>0</v>
      </c>
      <c r="K24" s="61">
        <f>I24-J24</f>
        <v>0</v>
      </c>
      <c r="L24" s="105">
        <f>IF(J24=0,0,K24/ABS(J24))</f>
        <v>0</v>
      </c>
      <c r="N24" s="109">
        <f>SUM(INDEX('1.Historical'!$J31:$U31,1,N$8):INDEX('1.Historical'!$J31:$U31,1,N$9))</f>
        <v>0</v>
      </c>
      <c r="O24" s="109">
        <f>SUM(INDEX('2.Budget'!$J29:$U29,1,O$8):INDEX('2.Budget'!$J29:$U29,1,O$9))</f>
        <v>0</v>
      </c>
      <c r="P24" s="61">
        <f>N24-O24</f>
        <v>0</v>
      </c>
      <c r="Q24" s="105">
        <f>IF(O24=0,0,P24/ABS(O24))</f>
        <v>0</v>
      </c>
      <c r="S24" s="109">
        <f>SUM(INDEX('3.Forecast'!$J38:$U38,1,S$8):INDEX('3.Forecast'!$J38:$U38,1,S$9))</f>
        <v>0</v>
      </c>
      <c r="T24" s="109">
        <f>SUM(INDEX('2.Budget'!$J29:$U29,1,T$8):INDEX('2.Budget'!$J29:$U29,1,T$9))</f>
        <v>0</v>
      </c>
      <c r="U24" s="61">
        <f>S24-T24</f>
        <v>0</v>
      </c>
      <c r="V24" s="105">
        <f>IF(T24=0,0,U24/ABS(T24))</f>
        <v>0</v>
      </c>
    </row>
    <row r="25" spans="2:22" s="72" customFormat="1" outlineLevel="1" collapsed="1">
      <c r="B25" s="132" t="s">
        <v>121</v>
      </c>
      <c r="C25" s="132"/>
      <c r="D25" s="132"/>
      <c r="E25" s="132"/>
      <c r="F25" s="132"/>
      <c r="G25" s="132"/>
      <c r="I25" s="107">
        <f>SUM(I24:I24)</f>
        <v>0</v>
      </c>
      <c r="J25" s="107">
        <f>SUM(J24:J24)</f>
        <v>0</v>
      </c>
      <c r="K25" s="107">
        <f>SUM(K24:K24)</f>
        <v>0</v>
      </c>
      <c r="L25" s="103">
        <f>IF(J25=0,0,K25/ABS(J25))</f>
        <v>0</v>
      </c>
      <c r="N25" s="107">
        <f>SUM(N24:N24)</f>
        <v>0</v>
      </c>
      <c r="O25" s="107">
        <f>SUM(O24:O24)</f>
        <v>0</v>
      </c>
      <c r="P25" s="37">
        <f>SUM(P24:P24)</f>
        <v>0</v>
      </c>
      <c r="Q25" s="103">
        <f>IF(O25=0,0,P25/ABS(O25))</f>
        <v>0</v>
      </c>
      <c r="S25" s="107">
        <f>SUM(S24:S24)</f>
        <v>0</v>
      </c>
      <c r="T25" s="107">
        <f>SUM(T24:T24)</f>
        <v>0</v>
      </c>
      <c r="U25" s="37">
        <f>S25-T25</f>
        <v>0</v>
      </c>
      <c r="V25" s="103">
        <f>IF(T25=0,0,U25/ABS(T25))</f>
        <v>0</v>
      </c>
    </row>
    <row r="26" spans="2:22" s="72" customFormat="1" hidden="1" outlineLevel="2"/>
    <row r="27" spans="2:22" s="72" customFormat="1" hidden="1" outlineLevel="2">
      <c r="B27" s="132" t="str">
        <f>'1.Historical'!B34</f>
        <v>Accounting</v>
      </c>
      <c r="C27" s="132"/>
      <c r="D27" s="132"/>
      <c r="E27" s="132"/>
      <c r="F27" s="132"/>
      <c r="G27" s="132"/>
      <c r="I27" s="108">
        <f>-INDEX('1.Historical'!$J34:$U34,I$9)</f>
        <v>-89.704361265749995</v>
      </c>
      <c r="J27" s="108">
        <f>-INDEX('2.Budget'!$J32:$U32,J$9)</f>
        <v>-85</v>
      </c>
      <c r="K27" s="60">
        <f t="shared" ref="K27:K38" si="15">I27-J27</f>
        <v>-4.7043612657499949</v>
      </c>
      <c r="L27" s="104">
        <f t="shared" ref="L27:L38" si="16">IF(J27=0,0,K27/ABS(J27))</f>
        <v>-5.5345426655882296E-2</v>
      </c>
      <c r="N27" s="108">
        <f>-SUM(INDEX('1.Historical'!$J34:$U34,1,N$8):INDEX('1.Historical'!$J34:$U34,1,N$9))</f>
        <v>-265.67574695324998</v>
      </c>
      <c r="O27" s="108">
        <f>-SUM(INDEX('2.Budget'!$J32:$U32,1,O$8):INDEX('2.Budget'!$J32:$U32,1,O$9))</f>
        <v>-255</v>
      </c>
      <c r="P27" s="60">
        <f t="shared" ref="P27:P38" si="17">N27-O27</f>
        <v>-10.675746953249984</v>
      </c>
      <c r="Q27" s="104">
        <f t="shared" ref="Q27:Q38" si="18">IF(O27=0,0,P27/ABS(O27))</f>
        <v>-4.1865674326470523E-2</v>
      </c>
      <c r="S27" s="108">
        <f>SUM(INDEX('3.Forecast'!$J44:$U44,1,S$8):INDEX('3.Forecast'!$J44:$U44,1,S$9))</f>
        <v>-1149.7131605900151</v>
      </c>
      <c r="T27" s="108">
        <f>-SUM(INDEX('2.Budget'!$J32:$U32,1,T$8):INDEX('2.Budget'!$J32:$U32,1,T$9))</f>
        <v>-1020</v>
      </c>
      <c r="U27" s="108">
        <f t="shared" ref="U27:U38" si="19">S27-T27</f>
        <v>-129.71316059001515</v>
      </c>
      <c r="V27" s="104">
        <f t="shared" ref="V27:V38" si="20">IF(T27=0,0,U27/ABS(T27))</f>
        <v>-0.12716976528432858</v>
      </c>
    </row>
    <row r="28" spans="2:22" s="72" customFormat="1" hidden="1" outlineLevel="2">
      <c r="B28" s="132" t="str">
        <f>'1.Historical'!B35</f>
        <v>Advertising</v>
      </c>
      <c r="C28" s="132"/>
      <c r="D28" s="132"/>
      <c r="E28" s="132"/>
      <c r="F28" s="132"/>
      <c r="G28" s="132"/>
      <c r="I28" s="108">
        <f>-INDEX('1.Historical'!$J35:$U35,I$9)</f>
        <v>-115.7186260328175</v>
      </c>
      <c r="J28" s="108">
        <f>-INDEX('2.Budget'!$J33:$U33,J$9)</f>
        <v>-115</v>
      </c>
      <c r="K28" s="60">
        <f t="shared" si="15"/>
        <v>-0.71862603281749671</v>
      </c>
      <c r="L28" s="104">
        <f t="shared" si="16"/>
        <v>-6.2489220244999711E-3</v>
      </c>
      <c r="N28" s="108">
        <f>-SUM(INDEX('1.Historical'!$J35:$U35,1,N$8):INDEX('1.Historical'!$J35:$U35,1,N$9))</f>
        <v>-342.7217135696925</v>
      </c>
      <c r="O28" s="108">
        <f>-SUM(INDEX('2.Budget'!$J33:$U33,1,O$8):INDEX('2.Budget'!$J33:$U33,1,O$9))</f>
        <v>-345</v>
      </c>
      <c r="P28" s="60">
        <f t="shared" si="17"/>
        <v>2.278286430307503</v>
      </c>
      <c r="Q28" s="104">
        <f t="shared" si="18"/>
        <v>6.6037287835000085E-3</v>
      </c>
      <c r="S28" s="108">
        <f>SUM(INDEX('3.Forecast'!$J45:$U45,1,S$8):INDEX('3.Forecast'!$J45:$U45,1,S$9))</f>
        <v>-1483.1299771611198</v>
      </c>
      <c r="T28" s="108">
        <f>-SUM(INDEX('2.Budget'!$J33:$U33,1,T$8):INDEX('2.Budget'!$J33:$U33,1,T$9))</f>
        <v>-1380</v>
      </c>
      <c r="U28" s="108">
        <f t="shared" si="19"/>
        <v>-103.12997716111977</v>
      </c>
      <c r="V28" s="104">
        <f t="shared" si="20"/>
        <v>-7.4731867508057798E-2</v>
      </c>
    </row>
    <row r="29" spans="2:22" s="72" customFormat="1" hidden="1" outlineLevel="2">
      <c r="B29" s="132" t="str">
        <f>'1.Historical'!B36</f>
        <v>Bank Fees</v>
      </c>
      <c r="C29" s="132"/>
      <c r="D29" s="132"/>
      <c r="E29" s="132"/>
      <c r="F29" s="132"/>
      <c r="G29" s="132"/>
      <c r="I29" s="108">
        <f>-INDEX('1.Historical'!$J36:$U36,I$9)</f>
        <v>-41.264006182244998</v>
      </c>
      <c r="J29" s="108">
        <f>-INDEX('2.Budget'!$J34:$U34,J$9)</f>
        <v>-40</v>
      </c>
      <c r="K29" s="60">
        <f t="shared" si="15"/>
        <v>-1.2640061822449979</v>
      </c>
      <c r="L29" s="104">
        <f t="shared" si="16"/>
        <v>-3.160015455612495E-2</v>
      </c>
      <c r="N29" s="108">
        <f>-SUM(INDEX('1.Historical'!$J36:$U36,1,N$8):INDEX('1.Historical'!$J36:$U36,1,N$9))</f>
        <v>-122.21084359849499</v>
      </c>
      <c r="O29" s="108">
        <f>-SUM(INDEX('2.Budget'!$J34:$U34,1,O$8):INDEX('2.Budget'!$J34:$U34,1,O$9))</f>
        <v>-120</v>
      </c>
      <c r="P29" s="60">
        <f t="shared" si="17"/>
        <v>-2.2108435984949892</v>
      </c>
      <c r="Q29" s="104">
        <f t="shared" si="18"/>
        <v>-1.842369665412491E-2</v>
      </c>
      <c r="S29" s="108">
        <f>SUM(INDEX('3.Forecast'!$J46:$U46,1,S$8):INDEX('3.Forecast'!$J46:$U46,1,S$9))</f>
        <v>-528.86805387140703</v>
      </c>
      <c r="T29" s="108">
        <f>-SUM(INDEX('2.Budget'!$J34:$U34,1,T$8):INDEX('2.Budget'!$J34:$U34,1,T$9))</f>
        <v>-480</v>
      </c>
      <c r="U29" s="108">
        <f t="shared" si="19"/>
        <v>-48.868053871407028</v>
      </c>
      <c r="V29" s="104">
        <f t="shared" si="20"/>
        <v>-0.10180844556543131</v>
      </c>
    </row>
    <row r="30" spans="2:22" s="72" customFormat="1" hidden="1" outlineLevel="2">
      <c r="B30" s="132" t="str">
        <f>'1.Historical'!B37</f>
        <v>General Expenses</v>
      </c>
      <c r="C30" s="132"/>
      <c r="D30" s="132"/>
      <c r="E30" s="132"/>
      <c r="F30" s="132"/>
      <c r="G30" s="132"/>
      <c r="I30" s="108">
        <f>-INDEX('1.Historical'!$J37:$U37,I$9)</f>
        <v>-179.40872253149999</v>
      </c>
      <c r="J30" s="108">
        <f>-INDEX('2.Budget'!$J35:$U35,J$9)</f>
        <v>-175</v>
      </c>
      <c r="K30" s="60">
        <f t="shared" si="15"/>
        <v>-4.4087225314999898</v>
      </c>
      <c r="L30" s="104">
        <f t="shared" si="16"/>
        <v>-2.519270017999994E-2</v>
      </c>
      <c r="N30" s="108">
        <f>-SUM(INDEX('1.Historical'!$J37:$U37,1,N$8):INDEX('1.Historical'!$J37:$U37,1,N$9))</f>
        <v>-531.35149390649997</v>
      </c>
      <c r="O30" s="108">
        <f>-SUM(INDEX('2.Budget'!$J35:$U35,1,O$8):INDEX('2.Budget'!$J35:$U35,1,O$9))</f>
        <v>-525</v>
      </c>
      <c r="P30" s="60">
        <f t="shared" si="17"/>
        <v>-6.351493906499968</v>
      </c>
      <c r="Q30" s="104">
        <f t="shared" si="18"/>
        <v>-1.2098083631428511E-2</v>
      </c>
      <c r="S30" s="108">
        <f>SUM(INDEX('3.Forecast'!$J47:$U47,1,S$8):INDEX('3.Forecast'!$J47:$U47,1,S$9))</f>
        <v>-2299.4263211800303</v>
      </c>
      <c r="T30" s="108">
        <f>-SUM(INDEX('2.Budget'!$J35:$U35,1,T$8):INDEX('2.Budget'!$J35:$U35,1,T$9))</f>
        <v>-2100</v>
      </c>
      <c r="U30" s="108">
        <f t="shared" si="19"/>
        <v>-199.4263211800303</v>
      </c>
      <c r="V30" s="104">
        <f t="shared" si="20"/>
        <v>-9.4964914847633475E-2</v>
      </c>
    </row>
    <row r="31" spans="2:22" s="72" customFormat="1" hidden="1" outlineLevel="2">
      <c r="B31" s="132" t="str">
        <f>'1.Historical'!B38</f>
        <v>Insurance</v>
      </c>
      <c r="C31" s="132"/>
      <c r="D31" s="132"/>
      <c r="E31" s="132"/>
      <c r="F31" s="132"/>
      <c r="G31" s="132"/>
      <c r="I31" s="108">
        <f>-INDEX('1.Historical'!$J38:$U38,I$9)</f>
        <v>-134.556541898625</v>
      </c>
      <c r="J31" s="108">
        <f>-INDEX('2.Budget'!$J36:$U36,J$9)</f>
        <v>-135</v>
      </c>
      <c r="K31" s="60">
        <f t="shared" si="15"/>
        <v>0.44345810137500052</v>
      </c>
      <c r="L31" s="104">
        <f t="shared" si="16"/>
        <v>3.2848748250000038E-3</v>
      </c>
      <c r="N31" s="108">
        <f>-SUM(INDEX('1.Historical'!$J38:$U38,1,N$8):INDEX('1.Historical'!$J38:$U38,1,N$9))</f>
        <v>-398.513620429875</v>
      </c>
      <c r="O31" s="108">
        <f>-SUM(INDEX('2.Budget'!$J36:$U36,1,O$8):INDEX('2.Budget'!$J36:$U36,1,O$9))</f>
        <v>-405</v>
      </c>
      <c r="P31" s="60">
        <f t="shared" si="17"/>
        <v>6.4863795701249956</v>
      </c>
      <c r="Q31" s="104">
        <f t="shared" si="18"/>
        <v>1.6015752024999989E-2</v>
      </c>
      <c r="S31" s="108">
        <f>SUM(INDEX('3.Forecast'!$J48:$U48,1,S$8):INDEX('3.Forecast'!$J48:$U48,1,S$9))</f>
        <v>-1724.5697408850228</v>
      </c>
      <c r="T31" s="108">
        <f>-SUM(INDEX('2.Budget'!$J36:$U36,1,T$8):INDEX('2.Budget'!$J36:$U36,1,T$9))</f>
        <v>-1620</v>
      </c>
      <c r="U31" s="108">
        <f t="shared" si="19"/>
        <v>-104.56974088502284</v>
      </c>
      <c r="V31" s="104">
        <f t="shared" si="20"/>
        <v>-6.4549222768532616E-2</v>
      </c>
    </row>
    <row r="32" spans="2:22" s="72" customFormat="1" hidden="1" outlineLevel="2">
      <c r="B32" s="132" t="str">
        <f>'1.Historical'!B39</f>
        <v>Legal Expenses</v>
      </c>
      <c r="C32" s="132"/>
      <c r="D32" s="132"/>
      <c r="E32" s="132"/>
      <c r="F32" s="132"/>
      <c r="G32" s="132"/>
      <c r="I32" s="108">
        <f>-INDEX('1.Historical'!$J39:$U39,I$9)</f>
        <v>-63.690096498682493</v>
      </c>
      <c r="J32" s="108">
        <f>-INDEX('2.Budget'!$J37:$U37,J$9)</f>
        <v>-65</v>
      </c>
      <c r="K32" s="60">
        <f t="shared" si="15"/>
        <v>1.3099035013175069</v>
      </c>
      <c r="L32" s="104">
        <f t="shared" si="16"/>
        <v>2.0152361558730875E-2</v>
      </c>
      <c r="N32" s="108">
        <f>-SUM(INDEX('1.Historical'!$J39:$U39,1,N$8):INDEX('1.Historical'!$J39:$U39,1,N$9))</f>
        <v>-188.6297803368075</v>
      </c>
      <c r="O32" s="108">
        <f>-SUM(INDEX('2.Budget'!$J37:$U37,1,O$8):INDEX('2.Budget'!$J37:$U37,1,O$9))</f>
        <v>-195</v>
      </c>
      <c r="P32" s="60">
        <f t="shared" si="17"/>
        <v>6.3702196631925005</v>
      </c>
      <c r="Q32" s="104">
        <f t="shared" si="18"/>
        <v>3.2667793144576927E-2</v>
      </c>
      <c r="S32" s="108">
        <f>SUM(INDEX('3.Forecast'!$J49:$U49,1,S$8):INDEX('3.Forecast'!$J49:$U49,1,S$9))</f>
        <v>-816.29634401891087</v>
      </c>
      <c r="T32" s="108">
        <f>-SUM(INDEX('2.Budget'!$J37:$U37,1,T$8):INDEX('2.Budget'!$J37:$U37,1,T$9))</f>
        <v>-780</v>
      </c>
      <c r="U32" s="108">
        <f t="shared" si="19"/>
        <v>-36.296344018910872</v>
      </c>
      <c r="V32" s="104">
        <f t="shared" si="20"/>
        <v>-4.6533774383219068E-2</v>
      </c>
    </row>
    <row r="33" spans="2:22" s="72" customFormat="1" hidden="1" outlineLevel="2">
      <c r="B33" s="132" t="str">
        <f>'1.Historical'!B40</f>
        <v>Licences &amp; Permits</v>
      </c>
      <c r="C33" s="132"/>
      <c r="D33" s="132"/>
      <c r="E33" s="132"/>
      <c r="F33" s="132"/>
      <c r="G33" s="132"/>
      <c r="I33" s="108">
        <f>-INDEX('1.Historical'!$J40:$U40,I$9)</f>
        <v>-67.2782709493125</v>
      </c>
      <c r="J33" s="108">
        <f>-INDEX('2.Budget'!$J38:$U38,J$9)</f>
        <v>-65</v>
      </c>
      <c r="K33" s="60">
        <f t="shared" si="15"/>
        <v>-2.2782709493124997</v>
      </c>
      <c r="L33" s="104">
        <f t="shared" si="16"/>
        <v>-3.5050322297115383E-2</v>
      </c>
      <c r="N33" s="108">
        <f>-SUM(INDEX('1.Historical'!$J40:$U40,1,N$8):INDEX('1.Historical'!$J40:$U40,1,N$9))</f>
        <v>-199.2568102149375</v>
      </c>
      <c r="O33" s="108">
        <f>-SUM(INDEX('2.Budget'!$J38:$U38,1,O$8):INDEX('2.Budget'!$J38:$U38,1,O$9))</f>
        <v>-195</v>
      </c>
      <c r="P33" s="60">
        <f t="shared" si="17"/>
        <v>-4.2568102149375022</v>
      </c>
      <c r="Q33" s="104">
        <f t="shared" si="18"/>
        <v>-2.1829795974038474E-2</v>
      </c>
      <c r="S33" s="108">
        <f>SUM(INDEX('3.Forecast'!$J50:$U50,1,S$8):INDEX('3.Forecast'!$J50:$U50,1,S$9))</f>
        <v>-862.28487044251142</v>
      </c>
      <c r="T33" s="108">
        <f>-SUM(INDEX('2.Budget'!$J38:$U38,1,T$8):INDEX('2.Budget'!$J38:$U38,1,T$9))</f>
        <v>-780</v>
      </c>
      <c r="U33" s="108">
        <f t="shared" si="19"/>
        <v>-82.284870442511419</v>
      </c>
      <c r="V33" s="104">
        <f t="shared" si="20"/>
        <v>-0.10549342364424541</v>
      </c>
    </row>
    <row r="34" spans="2:22" s="72" customFormat="1" hidden="1" outlineLevel="2">
      <c r="B34" s="132" t="str">
        <f>'1.Historical'!B41</f>
        <v>Office Expenses</v>
      </c>
      <c r="C34" s="132"/>
      <c r="D34" s="132"/>
      <c r="E34" s="132"/>
      <c r="F34" s="132"/>
      <c r="G34" s="132"/>
      <c r="I34" s="108">
        <f>-INDEX('1.Historical'!$J41:$U41,I$9)</f>
        <v>-124.44327220952434</v>
      </c>
      <c r="J34" s="108">
        <f>-INDEX('2.Budget'!$J39:$U39,J$9)</f>
        <v>-125</v>
      </c>
      <c r="K34" s="60">
        <f t="shared" si="15"/>
        <v>0.55672779047566223</v>
      </c>
      <c r="L34" s="104">
        <f t="shared" si="16"/>
        <v>4.4538223238052982E-3</v>
      </c>
      <c r="N34" s="108">
        <f>-SUM(INDEX('1.Historical'!$J41:$U41,1,N$8):INDEX('1.Historical'!$J41:$U41,1,N$9))</f>
        <v>-368.56133671836562</v>
      </c>
      <c r="O34" s="108">
        <f>-SUM(INDEX('2.Budget'!$J39:$U39,1,O$8):INDEX('2.Budget'!$J39:$U39,1,O$9))</f>
        <v>-375</v>
      </c>
      <c r="P34" s="60">
        <f t="shared" si="17"/>
        <v>6.4386632816343763</v>
      </c>
      <c r="Q34" s="104">
        <f t="shared" si="18"/>
        <v>1.7169768751025005E-2</v>
      </c>
      <c r="S34" s="108">
        <f>SUM(INDEX('3.Forecast'!$J51:$U51,1,S$8):INDEX('3.Forecast'!$J51:$U51,1,S$9))</f>
        <v>-1959.8286812645431</v>
      </c>
      <c r="T34" s="108">
        <f>-SUM(INDEX('2.Budget'!$J39:$U39,1,T$8):INDEX('2.Budget'!$J39:$U39,1,T$9))</f>
        <v>-1500</v>
      </c>
      <c r="U34" s="108">
        <f t="shared" si="19"/>
        <v>-459.82868126454309</v>
      </c>
      <c r="V34" s="104">
        <f t="shared" si="20"/>
        <v>-0.30655245417636207</v>
      </c>
    </row>
    <row r="35" spans="2:22" s="72" customFormat="1" hidden="1" outlineLevel="2">
      <c r="B35" s="132" t="str">
        <f>'1.Historical'!B42</f>
        <v>Printing &amp; Stationery</v>
      </c>
      <c r="C35" s="132"/>
      <c r="D35" s="132"/>
      <c r="E35" s="132"/>
      <c r="F35" s="132"/>
      <c r="G35" s="132"/>
      <c r="I35" s="108">
        <f>-INDEX('1.Historical'!$J42:$U42,I$9)</f>
        <v>-70.866445399942506</v>
      </c>
      <c r="J35" s="108">
        <f>-INDEX('2.Budget'!$J40:$U40,J$9)</f>
        <v>-70</v>
      </c>
      <c r="K35" s="60">
        <f t="shared" si="15"/>
        <v>-0.86644539994250636</v>
      </c>
      <c r="L35" s="104">
        <f t="shared" si="16"/>
        <v>-1.2377791427750091E-2</v>
      </c>
      <c r="N35" s="108">
        <f>-SUM(INDEX('1.Historical'!$J42:$U42,1,N$8):INDEX('1.Historical'!$J42:$U42,1,N$9))</f>
        <v>-209.88384009306753</v>
      </c>
      <c r="O35" s="108">
        <f>-SUM(INDEX('2.Budget'!$J40:$U40,1,O$8):INDEX('2.Budget'!$J40:$U40,1,O$9))</f>
        <v>-210</v>
      </c>
      <c r="P35" s="60">
        <f t="shared" si="17"/>
        <v>0.11615990693246658</v>
      </c>
      <c r="Q35" s="104">
        <f t="shared" si="18"/>
        <v>5.5314241396412661E-4</v>
      </c>
      <c r="S35" s="108">
        <f>SUM(INDEX('3.Forecast'!$J52:$U52,1,S$8):INDEX('3.Forecast'!$J52:$U52,1,S$9))</f>
        <v>-908.27339686611231</v>
      </c>
      <c r="T35" s="108">
        <f>-SUM(INDEX('2.Budget'!$J40:$U40,1,T$8):INDEX('2.Budget'!$J40:$U40,1,T$9))</f>
        <v>-840</v>
      </c>
      <c r="U35" s="108">
        <f t="shared" si="19"/>
        <v>-68.273396866112307</v>
      </c>
      <c r="V35" s="104">
        <f t="shared" si="20"/>
        <v>-8.1277853412038456E-2</v>
      </c>
    </row>
    <row r="36" spans="2:22" s="72" customFormat="1" hidden="1" outlineLevel="2">
      <c r="B36" s="132" t="str">
        <f>'1.Historical'!B43</f>
        <v>Rent</v>
      </c>
      <c r="C36" s="132"/>
      <c r="D36" s="132"/>
      <c r="E36" s="132"/>
      <c r="F36" s="132"/>
      <c r="G36" s="132"/>
      <c r="I36" s="108">
        <f>-INDEX('1.Historical'!$J43:$U43,I$9)</f>
        <v>-450</v>
      </c>
      <c r="J36" s="108">
        <f>-INDEX('2.Budget'!$J41:$U41,J$9)</f>
        <v>-450</v>
      </c>
      <c r="K36" s="60">
        <f t="shared" si="15"/>
        <v>0</v>
      </c>
      <c r="L36" s="104">
        <f t="shared" si="16"/>
        <v>0</v>
      </c>
      <c r="N36" s="108">
        <f>-SUM(INDEX('1.Historical'!$J43:$U43,1,N$8):INDEX('1.Historical'!$J43:$U43,1,N$9))</f>
        <v>-1350</v>
      </c>
      <c r="O36" s="108">
        <f>-SUM(INDEX('2.Budget'!$J41:$U41,1,O$8):INDEX('2.Budget'!$J41:$U41,1,O$9))</f>
        <v>-1350</v>
      </c>
      <c r="P36" s="60">
        <f t="shared" si="17"/>
        <v>0</v>
      </c>
      <c r="Q36" s="104">
        <f t="shared" si="18"/>
        <v>0</v>
      </c>
      <c r="S36" s="108">
        <f>SUM(INDEX('3.Forecast'!$J53:$U53,1,S$8):INDEX('3.Forecast'!$J53:$U53,1,S$9))</f>
        <v>-5400</v>
      </c>
      <c r="T36" s="108">
        <f>-SUM(INDEX('2.Budget'!$J41:$U41,1,T$8):INDEX('2.Budget'!$J41:$U41,1,T$9))</f>
        <v>-5400</v>
      </c>
      <c r="U36" s="108">
        <f t="shared" si="19"/>
        <v>0</v>
      </c>
      <c r="V36" s="104">
        <f t="shared" si="20"/>
        <v>0</v>
      </c>
    </row>
    <row r="37" spans="2:22" hidden="1" outlineLevel="2" collapsed="1">
      <c r="B37" s="133" t="str">
        <f>'1.Historical'!B44</f>
        <v>Subscriptions</v>
      </c>
      <c r="C37" s="133"/>
      <c r="D37" s="133"/>
      <c r="E37" s="133"/>
      <c r="F37" s="133"/>
      <c r="G37" s="133"/>
      <c r="I37" s="108">
        <f>-INDEX('1.Historical'!$J44:$U44,I$9)</f>
        <v>-50</v>
      </c>
      <c r="J37" s="108">
        <f>-INDEX('2.Budget'!$J42:$U42,J$9)</f>
        <v>-50</v>
      </c>
      <c r="K37" s="60">
        <f t="shared" si="15"/>
        <v>0</v>
      </c>
      <c r="L37" s="104">
        <f t="shared" si="16"/>
        <v>0</v>
      </c>
      <c r="N37" s="108">
        <f>-SUM(INDEX('1.Historical'!$J44:$U44,1,N$8):INDEX('1.Historical'!$J44:$U44,1,N$9))</f>
        <v>-150</v>
      </c>
      <c r="O37" s="108">
        <f>-SUM(INDEX('2.Budget'!$J42:$U42,1,O$8):INDEX('2.Budget'!$J42:$U42,1,O$9))</f>
        <v>-150</v>
      </c>
      <c r="P37" s="60">
        <f t="shared" si="17"/>
        <v>0</v>
      </c>
      <c r="Q37" s="104">
        <f t="shared" si="18"/>
        <v>0</v>
      </c>
      <c r="S37" s="108">
        <f>SUM(INDEX('3.Forecast'!$J54:$U54,1,S$8):INDEX('3.Forecast'!$J54:$U54,1,S$9))</f>
        <v>-600</v>
      </c>
      <c r="T37" s="108">
        <f>-SUM(INDEX('2.Budget'!$J42:$U42,1,T$8):INDEX('2.Budget'!$J42:$U42,1,T$9))</f>
        <v>-600</v>
      </c>
      <c r="U37" s="108">
        <f t="shared" si="19"/>
        <v>0</v>
      </c>
      <c r="V37" s="104">
        <f t="shared" si="20"/>
        <v>0</v>
      </c>
    </row>
    <row r="38" spans="2:22" hidden="1" outlineLevel="2">
      <c r="B38" s="133" t="str">
        <f>'1.Historical'!B45</f>
        <v>Telephone &amp; Internet</v>
      </c>
      <c r="C38" s="133"/>
      <c r="D38" s="133"/>
      <c r="E38" s="133"/>
      <c r="F38" s="133"/>
      <c r="G38" s="133"/>
      <c r="I38" s="109">
        <f>-INDEX('1.Historical'!$J45:$U45,I$9)</f>
        <v>-40.3669625695875</v>
      </c>
      <c r="J38" s="109">
        <f>-INDEX('2.Budget'!$J43:$U43,J$9)</f>
        <v>-40</v>
      </c>
      <c r="K38" s="61">
        <f t="shared" si="15"/>
        <v>-0.36696256958749984</v>
      </c>
      <c r="L38" s="105">
        <f t="shared" si="16"/>
        <v>-9.1740642396874964E-3</v>
      </c>
      <c r="N38" s="109">
        <f>-SUM(INDEX('1.Historical'!$J45:$U45,1,N$8):INDEX('1.Historical'!$J45:$U45,1,N$9))</f>
        <v>-119.55408612896251</v>
      </c>
      <c r="O38" s="109">
        <f>-SUM(INDEX('2.Budget'!$J43:$U43,1,O$8):INDEX('2.Budget'!$J43:$U43,1,O$9))</f>
        <v>-120</v>
      </c>
      <c r="P38" s="61">
        <f t="shared" si="17"/>
        <v>0.44591387103749014</v>
      </c>
      <c r="Q38" s="105">
        <f t="shared" si="18"/>
        <v>3.715948925312418E-3</v>
      </c>
      <c r="S38" s="109">
        <f>SUM(INDEX('3.Forecast'!$J55:$U55,1,S$8):INDEX('3.Forecast'!$J55:$U55,1,S$9))</f>
        <v>-517.37092226550692</v>
      </c>
      <c r="T38" s="109">
        <f>-SUM(INDEX('2.Budget'!$J43:$U43,1,T$8):INDEX('2.Budget'!$J43:$U43,1,T$9))</f>
        <v>-480</v>
      </c>
      <c r="U38" s="109">
        <f t="shared" si="19"/>
        <v>-37.37092226550692</v>
      </c>
      <c r="V38" s="105">
        <f t="shared" si="20"/>
        <v>-7.7856088053139413E-2</v>
      </c>
    </row>
    <row r="39" spans="2:22" s="72" customFormat="1" outlineLevel="1" collapsed="1">
      <c r="B39" s="132" t="s">
        <v>113</v>
      </c>
      <c r="C39" s="132"/>
      <c r="D39" s="132"/>
      <c r="E39" s="132"/>
      <c r="F39" s="132"/>
      <c r="G39" s="132"/>
      <c r="I39" s="107">
        <f>SUM(I27:I38)</f>
        <v>-1427.2973055379869</v>
      </c>
      <c r="J39" s="107">
        <f>SUM(J27:J38)</f>
        <v>-1415</v>
      </c>
      <c r="K39" s="107">
        <f>SUM(K27:K38)</f>
        <v>-12.297305537986816</v>
      </c>
      <c r="L39" s="103">
        <f>IF(J39=0,0,K39/ABS(J39))</f>
        <v>-8.6906752918634745E-3</v>
      </c>
      <c r="N39" s="107">
        <f>SUM(N27:N38)</f>
        <v>-4246.3592719499538</v>
      </c>
      <c r="O39" s="107">
        <f>SUM(O27:O38)</f>
        <v>-4245</v>
      </c>
      <c r="P39" s="37">
        <f>SUM(P27:P38)</f>
        <v>-1.3592719499531114</v>
      </c>
      <c r="Q39" s="103">
        <f>IF(O39=0,0,P39/ABS(O39))</f>
        <v>-3.2020540634937841E-4</v>
      </c>
      <c r="S39" s="107">
        <f>SUM(S27:S38)</f>
        <v>-18249.761468545181</v>
      </c>
      <c r="T39" s="107">
        <f>SUM(T27:T38)</f>
        <v>-16980</v>
      </c>
      <c r="U39" s="107">
        <f>SUM(U27:U38)</f>
        <v>-1269.7614685451799</v>
      </c>
      <c r="V39" s="103">
        <f>IF(T39=0,0,U39/ABS(T39))</f>
        <v>-7.477982735837338E-2</v>
      </c>
    </row>
    <row r="40" spans="2:22" s="72" customFormat="1" hidden="1" outlineLevel="2"/>
    <row r="41" spans="2:22" s="72" customFormat="1" hidden="1" outlineLevel="2">
      <c r="B41" s="132" t="str">
        <f>'1.Historical'!B48</f>
        <v>Restructuring Expense</v>
      </c>
      <c r="C41" s="132"/>
      <c r="D41" s="132"/>
      <c r="E41" s="132"/>
      <c r="F41" s="132"/>
      <c r="G41" s="132"/>
      <c r="I41" s="109">
        <f>-INDEX('1.Historical'!$J48:$U48,I$9)</f>
        <v>0</v>
      </c>
      <c r="J41" s="109">
        <f>-INDEX('2.Budget'!$J46:$U46,J$9)</f>
        <v>0</v>
      </c>
      <c r="K41" s="109">
        <f>I41-J41</f>
        <v>0</v>
      </c>
      <c r="L41" s="105">
        <f>IF(J41=0,0,K41/ABS(J41))</f>
        <v>0</v>
      </c>
      <c r="N41" s="109">
        <f>-SUM(INDEX('1.Historical'!$J48:$U48,1,N$8):INDEX('1.Historical'!$J48:$U48,1,N$9))</f>
        <v>0</v>
      </c>
      <c r="O41" s="109">
        <f>-SUM(INDEX('2.Budget'!$J46:$U46,1,O$8):INDEX('2.Budget'!$J46:$U46,1,O$9))</f>
        <v>0</v>
      </c>
      <c r="P41" s="61">
        <f>N41-O41</f>
        <v>0</v>
      </c>
      <c r="Q41" s="105">
        <f>IF(O41=0,0,P41/ABS(O41))</f>
        <v>0</v>
      </c>
      <c r="S41" s="109">
        <f>SUM(INDEX('3.Forecast'!$J72:$U72,1,S$8):INDEX('3.Forecast'!$J72:$U72,1,S$9))</f>
        <v>0</v>
      </c>
      <c r="T41" s="109">
        <f>-SUM(INDEX('2.Budget'!$J46:$U46,1,T$8):INDEX('2.Budget'!$J46:$U46,1,T$9))</f>
        <v>0</v>
      </c>
      <c r="U41" s="109">
        <f>S41-T41</f>
        <v>0</v>
      </c>
      <c r="V41" s="105">
        <f>IF(T41=0,0,U41/ABS(T41))</f>
        <v>0</v>
      </c>
    </row>
    <row r="42" spans="2:22" s="72" customFormat="1" outlineLevel="1" collapsed="1">
      <c r="B42" s="132" t="s">
        <v>124</v>
      </c>
      <c r="C42" s="132"/>
      <c r="D42" s="132"/>
      <c r="E42" s="132"/>
      <c r="F42" s="132"/>
      <c r="G42" s="132"/>
      <c r="I42" s="107">
        <f>SUM(I41:I41)</f>
        <v>0</v>
      </c>
      <c r="J42" s="107">
        <f>SUM(J41:J41)</f>
        <v>0</v>
      </c>
      <c r="K42" s="107">
        <f>SUM(K41:K41)</f>
        <v>0</v>
      </c>
      <c r="L42" s="103">
        <f>IF(J42=0,0,K42/ABS(J42))</f>
        <v>0</v>
      </c>
      <c r="N42" s="107">
        <f>SUM(N41:N41)</f>
        <v>0</v>
      </c>
      <c r="O42" s="107">
        <f>SUM(O41:O41)</f>
        <v>0</v>
      </c>
      <c r="P42" s="37">
        <f>SUM(P41:P41)</f>
        <v>0</v>
      </c>
      <c r="Q42" s="103">
        <f>IF(O42=0,0,P42/ABS(O42))</f>
        <v>0</v>
      </c>
      <c r="S42" s="107">
        <f>SUM(S41:S41)</f>
        <v>0</v>
      </c>
      <c r="T42" s="107">
        <f>SUM(T41:T41)</f>
        <v>0</v>
      </c>
      <c r="U42" s="107">
        <f>SUM(U41:U41)</f>
        <v>0</v>
      </c>
      <c r="V42" s="103">
        <f>IF(T42=0,0,U42/ABS(T42))</f>
        <v>0</v>
      </c>
    </row>
    <row r="43" spans="2:22" s="72" customFormat="1" ht="6" customHeight="1" outlineLevel="1"/>
    <row r="44" spans="2:22" s="72" customFormat="1" outlineLevel="1">
      <c r="B44" s="56" t="s">
        <v>114</v>
      </c>
      <c r="I44" s="80">
        <f>I21+I25+I39+I42</f>
        <v>629.62369828566102</v>
      </c>
      <c r="J44" s="80">
        <f>J21+J25+J39+J42</f>
        <v>635</v>
      </c>
      <c r="K44" s="80">
        <f>K21+K25+K39+K42</f>
        <v>-5.3763017143387088</v>
      </c>
      <c r="L44" s="83">
        <f>IF(J44=0,0,K44/ABS(J44))</f>
        <v>-8.4666168729743453E-3</v>
      </c>
      <c r="N44" s="80">
        <f>N21+N25+N39+N42</f>
        <v>1845.5856056880657</v>
      </c>
      <c r="O44" s="80">
        <f>O21+O25+O39+O42</f>
        <v>1905</v>
      </c>
      <c r="P44" s="80">
        <f>P21+P25+P39+P42</f>
        <v>-59.414394311930621</v>
      </c>
      <c r="Q44" s="83">
        <f>IF(O44=0,0,P44/ABS(O44))</f>
        <v>-3.1188658431459643E-2</v>
      </c>
      <c r="S44" s="80">
        <f>S21+S25+S39+S42</f>
        <v>8113.1613037838579</v>
      </c>
      <c r="T44" s="80">
        <f>T21+T25+T39+T42</f>
        <v>7620</v>
      </c>
      <c r="U44" s="80">
        <f>U21+U25+U39+U42</f>
        <v>493.16130378386333</v>
      </c>
      <c r="V44" s="83">
        <f>IF(T44=0,0,U44/ABS(T44))</f>
        <v>6.4719331205231406E-2</v>
      </c>
    </row>
    <row r="45" spans="2:22" s="72" customFormat="1" outlineLevel="1">
      <c r="B45" s="93" t="s">
        <v>136</v>
      </c>
      <c r="I45" s="94">
        <f>IF(I$15=0,0,I44/I$15)</f>
        <v>7.0188749956135915E-2</v>
      </c>
      <c r="J45" s="94">
        <f>IF(J$15=0,0,J44/J$15)</f>
        <v>6.9021739130434787E-2</v>
      </c>
      <c r="L45" s="94">
        <f>I45-J45</f>
        <v>1.1670108257011286E-3</v>
      </c>
      <c r="N45" s="94">
        <f>IF(N$15=0,0,N44/N$15)</f>
        <v>6.9467598260402247E-2</v>
      </c>
      <c r="O45" s="94">
        <f>IF(O$15=0,0,O44/O$15)</f>
        <v>6.9021739130434787E-2</v>
      </c>
      <c r="Q45" s="94">
        <f>N45-O45</f>
        <v>4.4585912996746024E-4</v>
      </c>
      <c r="S45" s="94">
        <f>IF(S$15=0,0,S44/S$15)</f>
        <v>7.0566829900601535E-2</v>
      </c>
      <c r="T45" s="94">
        <f>IF(T$15=0,0,T44/T$15)</f>
        <v>6.9021739130434787E-2</v>
      </c>
      <c r="V45" s="94">
        <f>S45-T45</f>
        <v>1.5450907701667488E-3</v>
      </c>
    </row>
    <row r="46" spans="2:22" s="72" customFormat="1" outlineLevel="1"/>
    <row r="47" spans="2:22" s="72" customFormat="1" hidden="1" outlineLevel="2">
      <c r="B47" s="132" t="str">
        <f>'1.Historical'!B53</f>
        <v>Computer Equipment</v>
      </c>
      <c r="C47" s="132"/>
      <c r="D47" s="132"/>
      <c r="E47" s="132"/>
      <c r="F47" s="132"/>
      <c r="G47" s="132"/>
      <c r="I47" s="108">
        <f>-INDEX('1.Historical'!$J53:$U53,I$9)</f>
        <v>-55.55555555555555</v>
      </c>
      <c r="J47" s="108">
        <f>-INDEX('2.Budget'!$J51:$U51,J$9)</f>
        <v>-55.55555555555555</v>
      </c>
      <c r="K47" s="108">
        <f t="shared" ref="K47:K48" si="21">I47-J47</f>
        <v>0</v>
      </c>
      <c r="L47" s="104">
        <f t="shared" ref="L47:L48" si="22">IF(J47=0,0,K47/ABS(J47))</f>
        <v>0</v>
      </c>
      <c r="N47" s="60">
        <f>-SUM(INDEX('1.Historical'!$J53:$U53,1,N$8):INDEX('1.Historical'!$J53:$U53,1,N$9))</f>
        <v>-166.66666666666666</v>
      </c>
      <c r="O47" s="60">
        <f>-SUM(INDEX('2.Budget'!$J51:$U51,1,O$8):INDEX('2.Budget'!$J51:$U51,1,O$9))</f>
        <v>-166.66666666666666</v>
      </c>
      <c r="P47" s="60">
        <f t="shared" ref="P47:P48" si="23">-O47+N47</f>
        <v>0</v>
      </c>
      <c r="Q47" s="104">
        <f t="shared" ref="Q47:Q48" si="24">IF(O47=0,0,P47/ABS(O47))</f>
        <v>0</v>
      </c>
      <c r="S47" s="108">
        <f>SUM(INDEX('3.Forecast'!$J80:$U80,1,S$8):INDEX('3.Forecast'!$J80:$U80,1,S$9))</f>
        <v>-666.66666666666663</v>
      </c>
      <c r="T47" s="108">
        <f>-SUM(INDEX('2.Budget'!$J51:$U51,1,T$8):INDEX('2.Budget'!$J51:$U51,1,T$9))</f>
        <v>-666.66666666666663</v>
      </c>
      <c r="U47" s="108">
        <f t="shared" ref="U47:U48" si="25">S47-T47</f>
        <v>0</v>
      </c>
      <c r="V47" s="104">
        <f t="shared" ref="V47:V48" si="26">IF(T47=0,0,U47/ABS(T47))</f>
        <v>0</v>
      </c>
    </row>
    <row r="48" spans="2:22" s="72" customFormat="1" hidden="1" outlineLevel="2">
      <c r="B48" s="132" t="str">
        <f>'1.Historical'!B54</f>
        <v>Office Fitout</v>
      </c>
      <c r="C48" s="132"/>
      <c r="D48" s="132"/>
      <c r="E48" s="132"/>
      <c r="F48" s="132"/>
      <c r="G48" s="132"/>
      <c r="I48" s="109">
        <f>-INDEX('1.Historical'!$J54:$U54,I$9)</f>
        <v>-41.666666666666664</v>
      </c>
      <c r="J48" s="109">
        <f>-INDEX('2.Budget'!$J52:$U52,J$9)</f>
        <v>-41.666666666666664</v>
      </c>
      <c r="K48" s="109">
        <f t="shared" si="21"/>
        <v>0</v>
      </c>
      <c r="L48" s="105">
        <f t="shared" si="22"/>
        <v>0</v>
      </c>
      <c r="N48" s="61">
        <f>-SUM(INDEX('1.Historical'!$J54:$U54,1,N$8):INDEX('1.Historical'!$J54:$U54,1,N$9))</f>
        <v>-125</v>
      </c>
      <c r="O48" s="61">
        <f>-SUM(INDEX('2.Budget'!$J52:$U52,1,O$8):INDEX('2.Budget'!$J52:$U52,1,O$9))</f>
        <v>-125</v>
      </c>
      <c r="P48" s="61">
        <f t="shared" si="23"/>
        <v>0</v>
      </c>
      <c r="Q48" s="105">
        <f t="shared" si="24"/>
        <v>0</v>
      </c>
      <c r="S48" s="109">
        <f>SUM(INDEX('3.Forecast'!$J81:$U81,1,S$8):INDEX('3.Forecast'!$J81:$U81,1,S$9))</f>
        <v>-500.00000000000006</v>
      </c>
      <c r="T48" s="109">
        <f>-SUM(INDEX('2.Budget'!$J52:$U52,1,T$8):INDEX('2.Budget'!$J52:$U52,1,T$9))</f>
        <v>-500.00000000000006</v>
      </c>
      <c r="U48" s="109">
        <f t="shared" si="25"/>
        <v>0</v>
      </c>
      <c r="V48" s="105">
        <f t="shared" si="26"/>
        <v>0</v>
      </c>
    </row>
    <row r="49" spans="2:22" s="72" customFormat="1" outlineLevel="1" collapsed="1">
      <c r="B49" s="132" t="s">
        <v>115</v>
      </c>
      <c r="C49" s="132"/>
      <c r="D49" s="132"/>
      <c r="E49" s="132"/>
      <c r="F49" s="132"/>
      <c r="G49" s="132"/>
      <c r="I49" s="107">
        <f>SUM(I47:I48)</f>
        <v>-97.222222222222214</v>
      </c>
      <c r="J49" s="107">
        <f>SUM(J47:J48)</f>
        <v>-97.222222222222214</v>
      </c>
      <c r="K49" s="107">
        <f>SUM(K47:K48)</f>
        <v>0</v>
      </c>
      <c r="L49" s="103">
        <f>IF(J49=0,0,K49/ABS(J49))</f>
        <v>0</v>
      </c>
      <c r="N49" s="107">
        <f>SUM(N47:N48)</f>
        <v>-291.66666666666663</v>
      </c>
      <c r="O49" s="107">
        <f>SUM(O47:O48)</f>
        <v>-291.66666666666663</v>
      </c>
      <c r="P49" s="37">
        <f>SUM(P47:P48)</f>
        <v>0</v>
      </c>
      <c r="Q49" s="103">
        <f>IF(O49=0,0,P49/ABS(O49))</f>
        <v>0</v>
      </c>
      <c r="S49" s="107">
        <f>SUM(S47:S48)</f>
        <v>-1166.6666666666667</v>
      </c>
      <c r="T49" s="107">
        <f>SUM(T47:T48)</f>
        <v>-1166.6666666666667</v>
      </c>
      <c r="U49" s="107">
        <f>SUM(U47:U48)</f>
        <v>0</v>
      </c>
      <c r="V49" s="103">
        <f>IF(T49=0,0,U49/ABS(T49))</f>
        <v>0</v>
      </c>
    </row>
    <row r="50" spans="2:22" s="72" customFormat="1" ht="6" customHeight="1" outlineLevel="1"/>
    <row r="51" spans="2:22" s="72" customFormat="1" outlineLevel="1">
      <c r="B51" s="56" t="s">
        <v>116</v>
      </c>
      <c r="I51" s="80">
        <f>I44+I49</f>
        <v>532.40147606343885</v>
      </c>
      <c r="J51" s="80">
        <f>J44+J49</f>
        <v>537.77777777777783</v>
      </c>
      <c r="K51" s="80">
        <f>K44+K49</f>
        <v>-5.3763017143387088</v>
      </c>
      <c r="L51" s="82">
        <f>IF(J51=0,0,K51/ABS(J51))</f>
        <v>-9.9972552539356139E-3</v>
      </c>
      <c r="N51" s="80">
        <f>N44+N49</f>
        <v>1553.9189390213992</v>
      </c>
      <c r="O51" s="80">
        <f>O44+O49</f>
        <v>1613.3333333333335</v>
      </c>
      <c r="P51" s="80">
        <f>P44+P49</f>
        <v>-59.414394311930621</v>
      </c>
      <c r="Q51" s="82">
        <f>IF(O51=0,0,P51/ABS(O51))</f>
        <v>-3.6827103912353686E-2</v>
      </c>
      <c r="S51" s="80">
        <f>S44+S49</f>
        <v>6946.4946371171909</v>
      </c>
      <c r="T51" s="80">
        <f>T44+T49</f>
        <v>6453.333333333333</v>
      </c>
      <c r="U51" s="80">
        <f>U44+U49</f>
        <v>493.16130378386333</v>
      </c>
      <c r="V51" s="82">
        <f>IF(T51=0,0,U51/ABS(T51))</f>
        <v>7.6419623520226757E-2</v>
      </c>
    </row>
    <row r="52" spans="2:22" s="72" customFormat="1" outlineLevel="1">
      <c r="B52" s="93" t="s">
        <v>138</v>
      </c>
      <c r="I52" s="94">
        <f>IF(I$15=0,0,I51/I$15)</f>
        <v>5.9350679114273448E-2</v>
      </c>
      <c r="J52" s="94">
        <f>IF(J$15=0,0,J51/J$15)</f>
        <v>5.8454106280193242E-2</v>
      </c>
      <c r="L52" s="94">
        <f>I52-J52</f>
        <v>8.9657283408020594E-4</v>
      </c>
      <c r="N52" s="94">
        <f>IF(N$15=0,0,N51/N$15)</f>
        <v>5.8489303477702717E-2</v>
      </c>
      <c r="O52" s="94">
        <f>IF(O$15=0,0,O51/O$15)</f>
        <v>5.8454106280193242E-2</v>
      </c>
      <c r="Q52" s="94">
        <f>N52-O52</f>
        <v>3.5197197509474754E-5</v>
      </c>
      <c r="S52" s="94">
        <f>IF(S$15=0,0,S51/S$15)</f>
        <v>6.0419371328691726E-2</v>
      </c>
      <c r="T52" s="94">
        <f>IF(T$15=0,0,T51/T$15)</f>
        <v>5.8454106280193235E-2</v>
      </c>
      <c r="V52" s="94">
        <f>S52-T52</f>
        <v>1.9652650484984907E-3</v>
      </c>
    </row>
    <row r="53" spans="2:22" s="72" customFormat="1" outlineLevel="1"/>
    <row r="54" spans="2:22" s="72" customFormat="1" outlineLevel="1">
      <c r="B54" s="73" t="s">
        <v>142</v>
      </c>
      <c r="I54" s="76">
        <f>INDEX('1.Historical'!$J59:$U59,I$9)</f>
        <v>4.0400999999999989</v>
      </c>
      <c r="J54" s="76">
        <f>INDEX('2.Budget'!$J57:$U57,J$9)</f>
        <v>4</v>
      </c>
      <c r="K54" s="76">
        <f>I54-J54</f>
        <v>4.0099999999998914E-2</v>
      </c>
      <c r="L54" s="79">
        <f>IF(J54=0,0,K54/ABS(J54))</f>
        <v>1.0024999999999729E-2</v>
      </c>
      <c r="N54" s="76">
        <f>SUM(INDEX('1.Historical'!$J59:$U59,1,N$8):INDEX('1.Historical'!$J59:$U59,1,N$9))</f>
        <v>12.060099999999998</v>
      </c>
      <c r="O54" s="76">
        <f>SUM(INDEX('2.Budget'!$J57:$U57,1,O$8):INDEX('2.Budget'!$J57:$U57,1,O$9))</f>
        <v>12</v>
      </c>
      <c r="P54" s="76">
        <f>N54-O54</f>
        <v>6.0099999999998488E-2</v>
      </c>
      <c r="Q54" s="79">
        <f>IF(O54=0,0,P54/ABS(O54))</f>
        <v>5.0083333333332076E-3</v>
      </c>
      <c r="S54" s="76">
        <f>SUM(INDEX('3.Forecast'!$J90:$U90,1,S$8):INDEX('3.Forecast'!$J90:$U90,1,S$9))</f>
        <v>49.342249491599617</v>
      </c>
      <c r="T54" s="76">
        <f>SUM(INDEX('2.Budget'!$J57:$U57,1,T$8):INDEX('2.Budget'!$J57:$U57,1,T$9))</f>
        <v>48</v>
      </c>
      <c r="U54" s="76">
        <f>S54-T54</f>
        <v>1.3422494915996168</v>
      </c>
      <c r="V54" s="79">
        <f>IF(T54=0,0,U54/ABS(T54))</f>
        <v>2.7963531074992016E-2</v>
      </c>
    </row>
    <row r="55" spans="2:22" s="72" customFormat="1" ht="6" hidden="1" customHeight="1" outlineLevel="2"/>
    <row r="56" spans="2:22" s="72" customFormat="1" hidden="1" outlineLevel="2">
      <c r="B56" s="132" t="str">
        <f>'1.Historical'!B61</f>
        <v>Interest Expense - Bank Loan</v>
      </c>
      <c r="C56" s="132"/>
      <c r="D56" s="132"/>
      <c r="E56" s="132"/>
      <c r="F56" s="132"/>
      <c r="G56" s="132"/>
      <c r="I56" s="109">
        <f>-INDEX('1.Historical'!$J61:$U61,I$9)</f>
        <v>-23.522500000000001</v>
      </c>
      <c r="J56" s="109">
        <f>-INDEX('2.Budget'!$J59:$U59,J$9)</f>
        <v>-25</v>
      </c>
      <c r="K56" s="109">
        <f>I56-J56</f>
        <v>1.4774999999999991</v>
      </c>
      <c r="L56" s="105">
        <f>IF(J56=0,0,-K56/J56)</f>
        <v>5.9099999999999965E-2</v>
      </c>
      <c r="N56" s="109">
        <f>-SUM(INDEX('1.Historical'!$J61:$U61,1,N$8):INDEX('1.Historical'!$J61:$U61,1,N$9))</f>
        <v>-72.772500000000008</v>
      </c>
      <c r="O56" s="109">
        <f>-SUM(INDEX('2.Budget'!$J59:$U59,1,O$8):INDEX('2.Budget'!$J59:$U59,1,O$9))</f>
        <v>-75</v>
      </c>
      <c r="P56" s="61">
        <f>N56-O56</f>
        <v>2.227499999999992</v>
      </c>
      <c r="Q56" s="105">
        <f>IF(O56=0,0,-P56/O56)</f>
        <v>2.9699999999999893E-2</v>
      </c>
      <c r="S56" s="109">
        <f>SUM(INDEX('3.Forecast'!$J94:$U94,1,S$8):INDEX('3.Forecast'!$J94:$U94,1,S$9))</f>
        <v>-255.12876834027048</v>
      </c>
      <c r="T56" s="109">
        <f>-SUM(INDEX('2.Budget'!$J59:$U59,1,T$8):INDEX('2.Budget'!$J59:$U59,1,T$9))</f>
        <v>-300</v>
      </c>
      <c r="U56" s="109">
        <f>S56-T56</f>
        <v>44.871231659729517</v>
      </c>
      <c r="V56" s="105">
        <f>IF(T56=0,0,U56/ABS(T56))</f>
        <v>0.1495707721990984</v>
      </c>
    </row>
    <row r="57" spans="2:22" s="72" customFormat="1" outlineLevel="1" collapsed="1">
      <c r="B57" s="132" t="s">
        <v>143</v>
      </c>
      <c r="C57" s="132"/>
      <c r="D57" s="132"/>
      <c r="E57" s="132"/>
      <c r="F57" s="132"/>
      <c r="G57" s="132"/>
      <c r="I57" s="107">
        <f>SUM(I56:I56)</f>
        <v>-23.522500000000001</v>
      </c>
      <c r="J57" s="107">
        <f>SUM(J56:J56)</f>
        <v>-25</v>
      </c>
      <c r="K57" s="107">
        <f>SUM(K56:K56)</f>
        <v>1.4774999999999991</v>
      </c>
      <c r="L57" s="103">
        <f>IF(J57=0,0,K57/ABS(J57))</f>
        <v>5.9099999999999965E-2</v>
      </c>
      <c r="N57" s="107">
        <f>SUM(N56:N56)</f>
        <v>-72.772500000000008</v>
      </c>
      <c r="O57" s="107">
        <f>SUM(O56:O56)</f>
        <v>-75</v>
      </c>
      <c r="P57" s="37">
        <f>SUM(P56:P56)</f>
        <v>2.227499999999992</v>
      </c>
      <c r="Q57" s="103">
        <f>IF(O57=0,0,P57/ABS(O57))</f>
        <v>2.9699999999999893E-2</v>
      </c>
      <c r="S57" s="107">
        <f>SUM(S56:S56)</f>
        <v>-255.12876834027048</v>
      </c>
      <c r="T57" s="107">
        <f>SUM(T56:T56)</f>
        <v>-300</v>
      </c>
      <c r="U57" s="107">
        <f>SUM(U56:U56)</f>
        <v>44.871231659729517</v>
      </c>
      <c r="V57" s="103">
        <f>IF(T57=0,0,U57/ABS(T57))</f>
        <v>0.1495707721990984</v>
      </c>
    </row>
    <row r="58" spans="2:22" s="72" customFormat="1" ht="6" customHeight="1" outlineLevel="1"/>
    <row r="59" spans="2:22" s="72" customFormat="1" outlineLevel="1">
      <c r="B59" s="56" t="s">
        <v>117</v>
      </c>
      <c r="I59" s="80">
        <f>I51+I54+I57</f>
        <v>512.91907606343887</v>
      </c>
      <c r="J59" s="80">
        <f>J51+J54+J57</f>
        <v>516.77777777777783</v>
      </c>
      <c r="K59" s="80">
        <f>K51+K54+K57</f>
        <v>-3.8587017143387108</v>
      </c>
      <c r="L59" s="82">
        <f>IF(J59=0,0,K59/ABS(J59))</f>
        <v>-7.4668491569658988E-3</v>
      </c>
      <c r="N59" s="80">
        <f>N51+N54+N57</f>
        <v>1493.2065390213991</v>
      </c>
      <c r="O59" s="80">
        <f>O51+O54+O57</f>
        <v>1550.3333333333335</v>
      </c>
      <c r="P59" s="80">
        <f>P51+P54+P57</f>
        <v>-57.126794311930631</v>
      </c>
      <c r="Q59" s="82">
        <f>IF(O59=0,0,P59/O59)</f>
        <v>-3.6848072013715732E-2</v>
      </c>
      <c r="S59" s="80">
        <f>S51+S54+S57</f>
        <v>6740.7081182685197</v>
      </c>
      <c r="T59" s="80">
        <f>T51+T54+T57</f>
        <v>6201.333333333333</v>
      </c>
      <c r="U59" s="80">
        <f>U51+U54+U57</f>
        <v>539.37478493519245</v>
      </c>
      <c r="V59" s="82">
        <f>IF(T59=0,0,U59/ABS(T59))</f>
        <v>8.697722827378937E-2</v>
      </c>
    </row>
    <row r="60" spans="2:22" s="72" customFormat="1" outlineLevel="1">
      <c r="B60" s="93" t="s">
        <v>139</v>
      </c>
      <c r="I60" s="94">
        <f>IF(I$15=0,0,I59/I$15)</f>
        <v>5.7178833763044293E-2</v>
      </c>
      <c r="J60" s="94">
        <f>IF(J$15=0,0,J59/J$15)</f>
        <v>5.6171497584541069E-2</v>
      </c>
      <c r="L60" s="94">
        <f>I60-J60</f>
        <v>1.0073361785032237E-3</v>
      </c>
      <c r="N60" s="94">
        <f>IF(N$15=0,0,N59/N$15)</f>
        <v>5.6204096766279285E-2</v>
      </c>
      <c r="O60" s="94">
        <f>IF(O$15=0,0,O59/O$15)</f>
        <v>5.6171497584541069E-2</v>
      </c>
      <c r="Q60" s="94">
        <f>N60-O60</f>
        <v>3.2599181738215965E-5</v>
      </c>
      <c r="S60" s="94">
        <f>IF(S$15=0,0,S59/S$15)</f>
        <v>5.8629476893256503E-2</v>
      </c>
      <c r="T60" s="94">
        <f>IF(T$15=0,0,T59/T$15)</f>
        <v>5.6171497584541062E-2</v>
      </c>
      <c r="V60" s="94">
        <f>S60-T60</f>
        <v>2.4579793087154411E-3</v>
      </c>
    </row>
    <row r="61" spans="2:22" s="72" customFormat="1" ht="6" customHeight="1" outlineLevel="1"/>
    <row r="62" spans="2:22" s="72" customFormat="1" outlineLevel="1">
      <c r="B62" s="88" t="str">
        <f>'2.Budget'!B64</f>
        <v>Tax Expense</v>
      </c>
      <c r="I62" s="76">
        <f>-INDEX('1.Historical'!$J66:$U66,I$9)</f>
        <v>-124.50544687174266</v>
      </c>
      <c r="J62" s="76">
        <f>-INDEX('2.Budget'!$J64:$U64,J$9)</f>
        <v>-145</v>
      </c>
      <c r="K62" s="76">
        <f>I62-J62</f>
        <v>20.494553128257337</v>
      </c>
      <c r="L62" s="79">
        <f>IF(J62=0,0,K62/ABS(J62))</f>
        <v>0.14134174571211958</v>
      </c>
      <c r="N62" s="76">
        <f>-SUM(INDEX('1.Historical'!$J66:$U66,1,N$8):INDEX('1.Historical'!$J66:$U66,1,N$9))</f>
        <v>-365.78615917912305</v>
      </c>
      <c r="O62" s="76">
        <f>-SUM(INDEX('2.Budget'!$J64:$U64,1,O$8):INDEX('2.Budget'!$J64:$U64,1,O$9))</f>
        <v>-435</v>
      </c>
      <c r="P62" s="76">
        <f>N62-O62</f>
        <v>69.213840820876953</v>
      </c>
      <c r="Q62" s="79">
        <f>IF(O62=0,0,P62/ABS(O62))</f>
        <v>0.15911227774914241</v>
      </c>
      <c r="S62" s="76">
        <f>SUM(INDEX('3.Forecast'!$J102:$U102,1,S$8):INDEX('3.Forecast'!$J102:$U102,1,S$9))</f>
        <v>-1550.9775175968243</v>
      </c>
      <c r="T62" s="76">
        <f>-SUM(INDEX('2.Budget'!$J64:$U64,1,T$8):INDEX('2.Budget'!$J64:$U64,1,T$9))</f>
        <v>-1740</v>
      </c>
      <c r="U62" s="76">
        <f>S62-T62</f>
        <v>189.02248240317567</v>
      </c>
      <c r="V62" s="79">
        <f>IF(T62=0,0,U62/ABS(T62))</f>
        <v>0.10863361057653774</v>
      </c>
    </row>
    <row r="63" spans="2:22" s="72" customFormat="1" ht="6" customHeight="1" outlineLevel="1"/>
    <row r="64" spans="2:22" s="72" customFormat="1" ht="12.75" outlineLevel="1" thickBot="1">
      <c r="B64" s="56" t="s">
        <v>119</v>
      </c>
      <c r="I64" s="81">
        <f>I59+I62</f>
        <v>388.4136291916962</v>
      </c>
      <c r="J64" s="81">
        <f>J59+J62</f>
        <v>371.77777777777783</v>
      </c>
      <c r="K64" s="81">
        <f>K59+K62</f>
        <v>16.635851413918626</v>
      </c>
      <c r="L64" s="84">
        <f>IF(J64=0,0,K64/ABS(J64))</f>
        <v>4.4746761125304131E-2</v>
      </c>
      <c r="N64" s="81">
        <f>N59+N62</f>
        <v>1127.4203798422759</v>
      </c>
      <c r="O64" s="81">
        <f>O59+O62</f>
        <v>1115.3333333333335</v>
      </c>
      <c r="P64" s="81">
        <f>P59+P62</f>
        <v>12.087046508946322</v>
      </c>
      <c r="Q64" s="84">
        <f>IF(O64=0,0,P64/ABS(O64))</f>
        <v>1.0837160647590844E-2</v>
      </c>
      <c r="S64" s="81">
        <f>S59+S62</f>
        <v>5189.7306006716954</v>
      </c>
      <c r="T64" s="81">
        <f>T59+T62</f>
        <v>4461.333333333333</v>
      </c>
      <c r="U64" s="81">
        <f>U59+U62</f>
        <v>728.39726733836812</v>
      </c>
      <c r="V64" s="84">
        <f>IF(T64=0,0,U64/ABS(T64))</f>
        <v>0.16326896309138558</v>
      </c>
    </row>
    <row r="65" spans="2:22" s="72" customFormat="1" ht="12.75" outlineLevel="1" thickTop="1">
      <c r="B65" s="93" t="s">
        <v>140</v>
      </c>
      <c r="I65" s="94">
        <f>IF(I$15=0,0,I64/I$15)</f>
        <v>4.3299302699566326E-2</v>
      </c>
      <c r="J65" s="94">
        <f>IF(J$15=0,0,J64/J$15)</f>
        <v>4.0410628019323679E-2</v>
      </c>
      <c r="L65" s="94">
        <f>I65-J65</f>
        <v>2.8886746802426477E-3</v>
      </c>
      <c r="N65" s="94">
        <f>IF(N$15=0,0,N64/N$15)</f>
        <v>4.2435954082051155E-2</v>
      </c>
      <c r="O65" s="94">
        <f>IF(O$15=0,0,O64/O$15)</f>
        <v>4.0410628019323679E-2</v>
      </c>
      <c r="Q65" s="94">
        <f>N65-O65</f>
        <v>2.0253260627274769E-3</v>
      </c>
      <c r="S65" s="94">
        <f>IF(S$15=0,0,S64/S$15)</f>
        <v>4.5139351088304538E-2</v>
      </c>
      <c r="T65" s="94">
        <f>IF(T$15=0,0,T64/T$15)</f>
        <v>4.0410628019323672E-2</v>
      </c>
      <c r="V65" s="94">
        <f>S65-T65</f>
        <v>4.7287230689808668E-3</v>
      </c>
    </row>
    <row r="66" spans="2:22" s="72" customFormat="1" outlineLevel="1"/>
    <row r="67" spans="2:22" s="72" customFormat="1" hidden="1" outlineLevel="2">
      <c r="C67" s="73" t="str">
        <f>B64&amp;" Target"</f>
        <v>Net Profit After Tax Target</v>
      </c>
      <c r="I67" s="76">
        <f>INDEX('1.Historical'!$J68:$U68,I$9)</f>
        <v>388.4136291916962</v>
      </c>
      <c r="J67" s="76">
        <f>INDEX('2.Budget'!$J66:$U66,J$9)</f>
        <v>371.77777777777783</v>
      </c>
      <c r="N67" s="76">
        <f>SUM(INDEX('1.Historical'!$J68:$U68,1,N$8):INDEX('1.Historical'!$J68:$U68,1,N$9))</f>
        <v>1127.4203798422816</v>
      </c>
      <c r="O67" s="76">
        <f>SUM(INDEX('2.Budget'!$J66:$U66,1,O$8):INDEX('2.Budget'!$J66:$U66,1,O$9))</f>
        <v>1115.3333333333335</v>
      </c>
      <c r="S67" s="76">
        <f>SUM(INDEX('3.Forecast'!$J106:$U106,1,S$8):INDEX('3.Forecast'!$J106:$U106,1,S$9))</f>
        <v>5189.7306006717145</v>
      </c>
      <c r="T67" s="76">
        <f>SUM(INDEX('2.Budget'!$J66:$U66,1,T$8):INDEX('2.Budget'!$J66:$U66,1,T$9))</f>
        <v>4461.3333333333339</v>
      </c>
    </row>
    <row r="68" spans="2:22" s="72" customFormat="1" hidden="1" outlineLevel="2">
      <c r="C68" s="73" t="s">
        <v>145</v>
      </c>
      <c r="I68" s="76">
        <f>I64-I67</f>
        <v>0</v>
      </c>
      <c r="J68" s="76">
        <f>J64-J67</f>
        <v>0</v>
      </c>
      <c r="N68" s="76">
        <f>N64-N67</f>
        <v>-5.6843418860808015E-12</v>
      </c>
      <c r="O68" s="76">
        <f>O64-O67</f>
        <v>0</v>
      </c>
      <c r="S68" s="76">
        <f>S64-S67</f>
        <v>-1.9099388737231493E-11</v>
      </c>
      <c r="T68" s="76">
        <f>T64-T67</f>
        <v>0</v>
      </c>
    </row>
    <row r="69" spans="2:22" s="72" customFormat="1" ht="6" hidden="1" customHeight="1" outlineLevel="2"/>
    <row r="70" spans="2:22" s="72" customFormat="1" hidden="1" outlineLevel="2">
      <c r="C70" s="73" t="s">
        <v>146</v>
      </c>
      <c r="I70" s="37">
        <f t="shared" ref="I70:J70" si="27">IF(ISERROR(I64),1,0)</f>
        <v>0</v>
      </c>
      <c r="J70" s="37">
        <f t="shared" si="27"/>
        <v>0</v>
      </c>
      <c r="K70" s="66"/>
      <c r="L70" s="66"/>
      <c r="N70" s="37">
        <f t="shared" ref="N70:O70" si="28">IF(ISERROR(N64),1,0)</f>
        <v>0</v>
      </c>
      <c r="O70" s="37">
        <f t="shared" si="28"/>
        <v>0</v>
      </c>
      <c r="S70" s="37">
        <f t="shared" ref="S70:T70" si="29">IF(ISERROR(S64),1,0)</f>
        <v>0</v>
      </c>
      <c r="T70" s="37">
        <f t="shared" si="29"/>
        <v>0</v>
      </c>
    </row>
    <row r="71" spans="2:22" s="72" customFormat="1" hidden="1" outlineLevel="2">
      <c r="C71" s="73" t="s">
        <v>147</v>
      </c>
      <c r="I71" s="99">
        <f t="shared" ref="I71:J71" si="30">IF(I70&lt;&gt;0,0,IF(ROUND(I68,5)&lt;&gt;0,1,0))</f>
        <v>0</v>
      </c>
      <c r="J71" s="99">
        <f t="shared" si="30"/>
        <v>0</v>
      </c>
      <c r="K71" s="66"/>
      <c r="L71" s="66"/>
      <c r="N71" s="99">
        <f t="shared" ref="N71:O71" si="31">IF(N70&lt;&gt;0,0,IF(ROUND(N68,5)&lt;&gt;0,1,0))</f>
        <v>0</v>
      </c>
      <c r="O71" s="99">
        <f t="shared" si="31"/>
        <v>0</v>
      </c>
      <c r="S71" s="99">
        <f t="shared" ref="S71:T71" si="32">IF(S70&lt;&gt;0,0,IF(ROUND(S68,5)&lt;&gt;0,1,0))</f>
        <v>0</v>
      </c>
      <c r="T71" s="99">
        <f t="shared" si="32"/>
        <v>0</v>
      </c>
    </row>
    <row r="72" spans="2:22" s="72" customFormat="1" outlineLevel="1" collapsed="1">
      <c r="B72" s="73" t="s">
        <v>148</v>
      </c>
      <c r="G72" s="100">
        <f>IF(ISERROR(SUM(I72:T72)),1,MIN(SUM(I72:J72),1))</f>
        <v>0</v>
      </c>
      <c r="I72" s="95">
        <f t="shared" ref="I72:J72" si="33">MIN(SUM(I70:I71),1)</f>
        <v>0</v>
      </c>
      <c r="J72" s="95">
        <f t="shared" si="33"/>
        <v>0</v>
      </c>
      <c r="K72" s="66"/>
      <c r="L72" s="66"/>
      <c r="N72" s="95">
        <f t="shared" ref="N72:O72" si="34">MIN(SUM(N70:N71),1)</f>
        <v>0</v>
      </c>
      <c r="O72" s="95">
        <f t="shared" si="34"/>
        <v>0</v>
      </c>
      <c r="S72" s="95">
        <f t="shared" ref="S72:T72" si="35">MIN(SUM(S70:S71),1)</f>
        <v>0</v>
      </c>
      <c r="T72" s="95">
        <f t="shared" si="35"/>
        <v>0</v>
      </c>
    </row>
  </sheetData>
  <sheetProtection algorithmName="SHA-512" hashValue="+OIAPMiKFJo0AHqe2ahdyl/wS4YUm5XDyQ6wtYNH1vwThUa4JjxqhET/Cxod/bHWI8wyEZ06z6T0DE4uFqTzvg==" saltValue="F4IWa65MX4zgPR0ksA70+A==" spinCount="100000" sheet="1" objects="1" scenarios="1" formatColumns="0" formatRows="0"/>
  <mergeCells count="31">
    <mergeCell ref="B57:G57"/>
    <mergeCell ref="B13:G13"/>
    <mergeCell ref="B14:G14"/>
    <mergeCell ref="B47:G47"/>
    <mergeCell ref="B48:G48"/>
    <mergeCell ref="B49:G49"/>
    <mergeCell ref="B56:G56"/>
    <mergeCell ref="B36:G36"/>
    <mergeCell ref="B39:G39"/>
    <mergeCell ref="B41:G41"/>
    <mergeCell ref="B37:G37"/>
    <mergeCell ref="B42:G42"/>
    <mergeCell ref="B30:G30"/>
    <mergeCell ref="B31:G31"/>
    <mergeCell ref="B32:G32"/>
    <mergeCell ref="B33:G33"/>
    <mergeCell ref="B34:G34"/>
    <mergeCell ref="B35:G35"/>
    <mergeCell ref="B38:G38"/>
    <mergeCell ref="I6:L6"/>
    <mergeCell ref="N6:Q6"/>
    <mergeCell ref="S6:V6"/>
    <mergeCell ref="B29:G29"/>
    <mergeCell ref="B15:G15"/>
    <mergeCell ref="B17:G17"/>
    <mergeCell ref="B18:G18"/>
    <mergeCell ref="B19:G19"/>
    <mergeCell ref="B24:G24"/>
    <mergeCell ref="B25:G25"/>
    <mergeCell ref="B27:G27"/>
    <mergeCell ref="B28:G28"/>
  </mergeCells>
  <phoneticPr fontId="27" type="noConversion"/>
  <conditionalFormatting sqref="G72">
    <cfRule type="cellIs" dxfId="49" priority="5" operator="notEqual">
      <formula>0</formula>
    </cfRule>
  </conditionalFormatting>
  <conditionalFormatting sqref="I70:J70">
    <cfRule type="cellIs" dxfId="48" priority="6" operator="notEqual">
      <formula>0</formula>
    </cfRule>
  </conditionalFormatting>
  <conditionalFormatting sqref="I71:J71">
    <cfRule type="cellIs" dxfId="47" priority="7" operator="notEqual">
      <formula>0</formula>
    </cfRule>
  </conditionalFormatting>
  <conditionalFormatting sqref="I72:J72">
    <cfRule type="cellIs" dxfId="46" priority="8" operator="notEqual">
      <formula>0</formula>
    </cfRule>
  </conditionalFormatting>
  <conditionalFormatting sqref="N70:O70">
    <cfRule type="cellIs" dxfId="45" priority="9" operator="notEqual">
      <formula>0</formula>
    </cfRule>
  </conditionalFormatting>
  <conditionalFormatting sqref="N71:O71">
    <cfRule type="cellIs" dxfId="44" priority="10" operator="notEqual">
      <formula>0</formula>
    </cfRule>
  </conditionalFormatting>
  <conditionalFormatting sqref="N72:O72">
    <cfRule type="cellIs" dxfId="43" priority="11" operator="notEqual">
      <formula>0</formula>
    </cfRule>
  </conditionalFormatting>
  <conditionalFormatting sqref="S70:T70">
    <cfRule type="cellIs" dxfId="42" priority="12" operator="notEqual">
      <formula>0</formula>
    </cfRule>
  </conditionalFormatting>
  <conditionalFormatting sqref="S71:T71">
    <cfRule type="cellIs" dxfId="41" priority="13" operator="notEqual">
      <formula>0</formula>
    </cfRule>
  </conditionalFormatting>
  <conditionalFormatting sqref="S72:T72">
    <cfRule type="cellIs" dxfId="40" priority="14" operator="notEqual">
      <formula>0</formula>
    </cfRule>
  </conditionalFormatting>
  <hyperlinks>
    <hyperlink ref="A1" location="HL_Home" tooltip="Go to Table of Contents" display="HL_Home" xr:uid="{45824985-C724-4AA3-86A7-AD3CEB994F69}"/>
    <hyperlink ref="A6" location="HL_IS_Ass" tooltip="Click to follow hyperlink." display="HL_IS_Ass" xr:uid="{2432A944-2472-4013-89FD-02ADA15F99CF}"/>
    <hyperlink ref="A2" location="HL_Err_Chk" tooltip="Go to Error Checks" display="HL_Err_Chk" xr:uid="{99E7C3AC-1B6B-469A-91DC-0578BF10E386}"/>
  </hyperlinks>
  <pageMargins left="0.39370078740157483" right="0.39370078740157483" top="0.59055118110236227" bottom="0.98425196850393704" header="0" footer="0.31496062992125984"/>
  <pageSetup paperSize="9" scale="81" fitToHeight="0" orientation="landscape" r:id="rId1"/>
  <headerFooter>
    <oddFooter>&amp;L&amp;F
&amp;A
Printed: &amp;T on &amp;D&amp;CPage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EFF3D-4A31-485B-9059-95856564C331}">
  <sheetPr codeName="Sheet4">
    <pageSetUpPr autoPageBreaks="0" fitToPage="1"/>
  </sheetPr>
  <dimension ref="C9:G20"/>
  <sheetViews>
    <sheetView showGridLines="0" zoomScaleNormal="100" workbookViewId="0"/>
  </sheetViews>
  <sheetFormatPr defaultColWidth="11.7109375" defaultRowHeight="12"/>
  <cols>
    <col min="3" max="6" width="3.7109375" customWidth="1"/>
  </cols>
  <sheetData>
    <row r="9" spans="3:7" ht="15">
      <c r="C9" s="5" t="s">
        <v>9</v>
      </c>
    </row>
    <row r="10" spans="3:7" ht="12.75">
      <c r="C10" s="13" t="s">
        <v>25</v>
      </c>
    </row>
    <row r="11" spans="3:7" ht="12.75">
      <c r="C11" s="3" t="str">
        <f>Model_Name</f>
        <v>P&amp;L Variance Analysis</v>
      </c>
    </row>
    <row r="12" spans="3:7">
      <c r="C12" s="130" t="s">
        <v>6</v>
      </c>
      <c r="D12" s="130"/>
      <c r="E12" s="130"/>
      <c r="F12" s="130"/>
      <c r="G12" s="130"/>
    </row>
    <row r="13" spans="3:7">
      <c r="C13" s="11" t="s">
        <v>7</v>
      </c>
      <c r="D13" s="12" t="s">
        <v>8</v>
      </c>
    </row>
    <row r="17" spans="3:3">
      <c r="C17" s="7" t="s">
        <v>2</v>
      </c>
    </row>
    <row r="18" spans="3:3">
      <c r="C18" s="10" t="s">
        <v>3</v>
      </c>
    </row>
    <row r="19" spans="3:3">
      <c r="C19" s="10" t="s">
        <v>4</v>
      </c>
    </row>
    <row r="20" spans="3:3">
      <c r="C20" s="10" t="s">
        <v>5</v>
      </c>
    </row>
  </sheetData>
  <mergeCells count="1">
    <mergeCell ref="C12:G12"/>
  </mergeCells>
  <phoneticPr fontId="27" type="noConversion"/>
  <hyperlinks>
    <hyperlink ref="D13" location="HL_Sheet_Main_6" tooltip="Go to Next Sheet" display="HL_Sheet_Main_6" xr:uid="{78ABF921-FCBA-432C-B47C-D02846F4AA1B}"/>
    <hyperlink ref="C13" location="HL_Sheet_Main_12" tooltip="Go to Previous Sheet" display="HL_Sheet_Main_12" xr:uid="{A81F43AF-CFAF-4597-83FD-35E2CB9D8E75}"/>
    <hyperlink ref="C12" location="HL_Home" tooltip="Go to Table of Contents" display="HL_Home" xr:uid="{F7108145-A8BF-4583-A403-F06BCE12276F}"/>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68D0D-50A9-450C-9B6E-244448E278FB}">
  <sheetPr codeName="Sheet5">
    <tabColor theme="4"/>
    <pageSetUpPr autoPageBreaks="0"/>
  </sheetPr>
  <dimension ref="A1:P50"/>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11.7109375" defaultRowHeight="12" outlineLevelRow="2"/>
  <cols>
    <col min="1" max="5" width="3.7109375" customWidth="1"/>
  </cols>
  <sheetData>
    <row r="1" spans="1:11" ht="15">
      <c r="A1" s="14" t="s">
        <v>11</v>
      </c>
      <c r="B1" s="27" t="s">
        <v>184</v>
      </c>
    </row>
    <row r="2" spans="1:11" ht="12.75">
      <c r="A2" s="26" t="s">
        <v>29</v>
      </c>
      <c r="B2" s="3" t="str">
        <f>Model_Name</f>
        <v>P&amp;L Variance Analysis</v>
      </c>
    </row>
    <row r="3" spans="1:11" s="51" customFormat="1"/>
    <row r="4" spans="1:11" s="52" customFormat="1">
      <c r="A4" s="51"/>
      <c r="B4" s="52" t="s">
        <v>30</v>
      </c>
    </row>
    <row r="5" spans="1:11" s="51" customFormat="1" outlineLevel="1"/>
    <row r="6" spans="1:11" s="122" customFormat="1" outlineLevel="1">
      <c r="A6" s="51"/>
      <c r="B6" s="122" t="s">
        <v>31</v>
      </c>
    </row>
    <row r="7" spans="1:11" s="51" customFormat="1" outlineLevel="1"/>
    <row r="8" spans="1:11" s="51" customFormat="1" outlineLevel="1">
      <c r="B8" s="118" t="s">
        <v>32</v>
      </c>
      <c r="H8" s="135" t="s">
        <v>33</v>
      </c>
      <c r="I8" s="135"/>
      <c r="K8" s="56" t="s">
        <v>165</v>
      </c>
    </row>
    <row r="9" spans="1:11" s="51" customFormat="1" outlineLevel="1">
      <c r="B9" s="118" t="s">
        <v>34</v>
      </c>
      <c r="H9" s="120">
        <v>6</v>
      </c>
      <c r="K9" s="125" t="s">
        <v>169</v>
      </c>
    </row>
    <row r="10" spans="1:11" s="51" customFormat="1" outlineLevel="1">
      <c r="B10" s="118" t="s">
        <v>35</v>
      </c>
      <c r="H10" s="136">
        <v>2022</v>
      </c>
      <c r="I10" s="136"/>
      <c r="K10" s="125" t="s">
        <v>164</v>
      </c>
    </row>
    <row r="11" spans="1:11" s="51" customFormat="1" outlineLevel="1">
      <c r="B11" s="118" t="s">
        <v>36</v>
      </c>
      <c r="H11" s="120">
        <v>1</v>
      </c>
      <c r="K11" s="125" t="s">
        <v>168</v>
      </c>
    </row>
    <row r="12" spans="1:11" s="51" customFormat="1" outlineLevel="1">
      <c r="B12" s="118" t="s">
        <v>37</v>
      </c>
      <c r="H12" s="137">
        <v>12</v>
      </c>
      <c r="I12" s="137"/>
      <c r="K12" s="125" t="s">
        <v>167</v>
      </c>
    </row>
    <row r="13" spans="1:11" s="51" customFormat="1" hidden="1" outlineLevel="2">
      <c r="B13" s="118" t="s">
        <v>38</v>
      </c>
      <c r="H13" s="138">
        <f>DATE(Ts_First_Fin_Yr-1,DD_Ts_Fin_Yr_End_Mth+DD_Ts_Model_Start_Mth,1)</f>
        <v>44378</v>
      </c>
      <c r="I13" s="138"/>
    </row>
    <row r="14" spans="1:11" s="51" customFormat="1" hidden="1" outlineLevel="2">
      <c r="B14" s="118" t="s">
        <v>39</v>
      </c>
      <c r="H14" s="134">
        <f>EDATE(Ts_Start_Date,Ts_Term)-1</f>
        <v>44742</v>
      </c>
      <c r="I14" s="134"/>
    </row>
    <row r="15" spans="1:11" s="51" customFormat="1" hidden="1" outlineLevel="2">
      <c r="B15" s="118" t="s">
        <v>40</v>
      </c>
      <c r="H15" s="139">
        <f>YEAR(EDATE(Ts_End_Date,-DD_Ts_Fin_Yr_End_Mth))*Ts_Qtrs_In_Yr+ROUNDUP(MONTH(EDATE(Ts_End_Date,-DD_Ts_Fin_Yr_End_Mth))/Ts_Mths_In_Qtr,0)
-(YEAR(EDATE(Ts_Start_Date,-DD_Ts_Fin_Yr_End_Mth))*Ts_Qtrs_In_Yr+ROUNDUP(MONTH(EDATE(Ts_Start_Date,-DD_Ts_Fin_Yr_End_Mth))/Ts_Mths_In_Qtr,0))+1</f>
        <v>4</v>
      </c>
      <c r="I15" s="139"/>
    </row>
    <row r="16" spans="1:11" s="51" customFormat="1" hidden="1" outlineLevel="2">
      <c r="B16" s="118" t="s">
        <v>41</v>
      </c>
      <c r="H16" s="139">
        <f>YEAR(EDATE(Ts_End_Date,-DD_Ts_Fin_Yr_End_Mth))*Ts_Halves_In_Yr+ROUNDUP(MONTH(EDATE(Ts_End_Date,-DD_Ts_Fin_Yr_End_Mth))/Ts_Mths_In_Half,0)
-(YEAR(EDATE(Ts_Start_Date,-DD_Ts_Fin_Yr_End_Mth))*Ts_Halves_In_Yr+ROUNDUP(MONTH(EDATE(Ts_Start_Date,-DD_Ts_Fin_Yr_End_Mth))/Ts_Mths_In_Half,0))+1</f>
        <v>2</v>
      </c>
      <c r="I16" s="139"/>
    </row>
    <row r="17" spans="1:11" s="51" customFormat="1" hidden="1" outlineLevel="2">
      <c r="B17" s="118" t="s">
        <v>42</v>
      </c>
      <c r="H17" s="139">
        <f>(YEAR(Ts_End_Date)+IF(MONTH(Ts_End_Date)&gt;DD_Ts_Fin_Yr_End_Mth,1,0))-(YEAR(Ts_Start_Date)+IF(MONTH(Ts_Start_Date)&gt;DD_Ts_Fin_Yr_End_Mth,1,0))+1</f>
        <v>1</v>
      </c>
      <c r="I17" s="139"/>
    </row>
    <row r="18" spans="1:11" s="51" customFormat="1" hidden="1" outlineLevel="2">
      <c r="B18" s="118" t="s">
        <v>43</v>
      </c>
      <c r="H18" s="140" t="s">
        <v>44</v>
      </c>
      <c r="I18" s="140"/>
    </row>
    <row r="19" spans="1:11" s="51" customFormat="1" hidden="1" outlineLevel="2">
      <c r="B19" s="118" t="s">
        <v>45</v>
      </c>
      <c r="H19" s="140" t="s">
        <v>46</v>
      </c>
      <c r="I19" s="140"/>
    </row>
    <row r="20" spans="1:11" s="51" customFormat="1" outlineLevel="1" collapsed="1">
      <c r="B20" s="118" t="s">
        <v>47</v>
      </c>
      <c r="H20" s="121" t="s">
        <v>48</v>
      </c>
      <c r="I20" s="120">
        <v>1</v>
      </c>
      <c r="K20" s="125" t="s">
        <v>166</v>
      </c>
    </row>
    <row r="21" spans="1:11" s="51" customFormat="1" hidden="1" outlineLevel="2">
      <c r="B21" s="118" t="s">
        <v>49</v>
      </c>
      <c r="H21" s="139">
        <f>INDEX(LU_Ts_Denom_Conv,DD_Ts_Denom)</f>
        <v>1</v>
      </c>
      <c r="I21" s="139"/>
    </row>
    <row r="22" spans="1:11" s="51" customFormat="1" outlineLevel="1" collapsed="1"/>
    <row r="23" spans="1:11" s="122" customFormat="1" outlineLevel="1">
      <c r="A23" s="51"/>
      <c r="B23" s="122" t="s">
        <v>50</v>
      </c>
    </row>
    <row r="24" spans="1:11" s="51" customFormat="1" outlineLevel="1"/>
    <row r="25" spans="1:11" s="51" customFormat="1" outlineLevel="1">
      <c r="B25" s="118" t="s">
        <v>51</v>
      </c>
      <c r="H25" s="120">
        <v>3</v>
      </c>
      <c r="K25" s="125" t="s">
        <v>170</v>
      </c>
    </row>
    <row r="26" spans="1:11" s="51" customFormat="1" hidden="1" outlineLevel="2">
      <c r="B26" s="118" t="s">
        <v>52</v>
      </c>
      <c r="H26" s="120" t="b">
        <v>1</v>
      </c>
    </row>
    <row r="27" spans="1:11" s="51" customFormat="1" hidden="1" outlineLevel="2">
      <c r="B27" s="118" t="s">
        <v>53</v>
      </c>
      <c r="H27" s="134">
        <f>EDATE(Ts_Start_Date,DD_Ts_Last_Hist_Mth)-1</f>
        <v>44469</v>
      </c>
      <c r="I27" s="134"/>
    </row>
    <row r="28" spans="1:11" s="51" customFormat="1" hidden="1" outlineLevel="2">
      <c r="B28" s="118" t="s">
        <v>54</v>
      </c>
      <c r="H28" s="140" t="s">
        <v>55</v>
      </c>
      <c r="I28" s="140"/>
    </row>
    <row r="29" spans="1:11" s="51" customFormat="1" hidden="1" outlineLevel="2">
      <c r="B29" s="118" t="s">
        <v>56</v>
      </c>
      <c r="H29" s="140" t="s">
        <v>57</v>
      </c>
      <c r="I29" s="140"/>
    </row>
    <row r="30" spans="1:11" s="51" customFormat="1" hidden="1" outlineLevel="2" collapsed="1"/>
    <row r="31" spans="1:11" s="122" customFormat="1" hidden="1" outlineLevel="2">
      <c r="A31" s="51"/>
      <c r="B31" s="122" t="s">
        <v>58</v>
      </c>
    </row>
    <row r="32" spans="1:11" s="51" customFormat="1" hidden="1" outlineLevel="2"/>
    <row r="33" spans="1:16" s="51" customFormat="1" hidden="1" outlineLevel="2">
      <c r="B33" s="118" t="s">
        <v>59</v>
      </c>
      <c r="H33" s="120">
        <v>1</v>
      </c>
      <c r="K33" s="125" t="s">
        <v>171</v>
      </c>
    </row>
    <row r="34" spans="1:16" s="51" customFormat="1" hidden="1" outlineLevel="2">
      <c r="B34" s="118" t="s">
        <v>60</v>
      </c>
      <c r="H34" s="141">
        <v>12</v>
      </c>
      <c r="I34" s="141"/>
    </row>
    <row r="35" spans="1:16" s="51" customFormat="1" hidden="1" outlineLevel="2">
      <c r="B35" s="118" t="s">
        <v>61</v>
      </c>
      <c r="H35" s="138">
        <f>EDATE(Ts_Start_Date,DD_Ts_First_Budget_Mth-1)</f>
        <v>44378</v>
      </c>
      <c r="I35" s="138"/>
    </row>
    <row r="36" spans="1:16" s="51" customFormat="1" hidden="1" outlineLevel="2">
      <c r="B36" s="118" t="s">
        <v>62</v>
      </c>
      <c r="H36" s="134">
        <f>EDATE(Ts_Budget_Start_Date,Ts_Budget_Term)-1</f>
        <v>44742</v>
      </c>
      <c r="I36" s="134"/>
    </row>
    <row r="38" spans="1:16" s="1" customFormat="1">
      <c r="A38"/>
      <c r="B38" s="1" t="s">
        <v>172</v>
      </c>
    </row>
    <row r="39" spans="1:16" outlineLevel="1"/>
    <row r="40" spans="1:16" outlineLevel="1">
      <c r="B40" s="6" t="s">
        <v>163</v>
      </c>
      <c r="D40" s="6" t="s">
        <v>175</v>
      </c>
      <c r="N40" s="6" t="s">
        <v>183</v>
      </c>
    </row>
    <row r="41" spans="1:16" outlineLevel="1">
      <c r="B41" s="123" t="str">
        <f>ROWS(B$41:B41)&amp;"."</f>
        <v>1.</v>
      </c>
      <c r="D41" s="119" t="s">
        <v>173</v>
      </c>
    </row>
    <row r="42" spans="1:16" outlineLevel="1">
      <c r="B42" s="123" t="str">
        <f>ROWS(B$41:B42)&amp;"."</f>
        <v>2.</v>
      </c>
      <c r="D42" s="119" t="s">
        <v>174</v>
      </c>
      <c r="N42" s="130" t="str">
        <f>"Go to "&amp;HL_IS_Historical</f>
        <v>Go to Historical Income Statement</v>
      </c>
      <c r="O42" s="130"/>
      <c r="P42" s="130"/>
    </row>
    <row r="43" spans="1:16" outlineLevel="1">
      <c r="B43" s="123" t="str">
        <f>ROWS(B$41:B43)&amp;"."</f>
        <v>3.</v>
      </c>
      <c r="D43" s="119" t="s">
        <v>178</v>
      </c>
      <c r="N43" s="130" t="str">
        <f>"Go to "&amp;HL_IS_Budget</f>
        <v>Go to Budget Income Statement</v>
      </c>
      <c r="O43" s="130"/>
      <c r="P43" s="130"/>
    </row>
    <row r="44" spans="1:16" outlineLevel="1">
      <c r="B44" s="123" t="str">
        <f>ROWS(B$41:B44)&amp;"."</f>
        <v>4.</v>
      </c>
      <c r="D44" s="119" t="s">
        <v>179</v>
      </c>
      <c r="N44" s="130" t="str">
        <f>"Go to "&amp;HL_IS_Forecast</f>
        <v>Go to Forecast Income Statement</v>
      </c>
      <c r="O44" s="130"/>
      <c r="P44" s="130"/>
    </row>
    <row r="45" spans="1:16" outlineLevel="1"/>
    <row r="46" spans="1:16" outlineLevel="1">
      <c r="B46" s="6" t="s">
        <v>163</v>
      </c>
      <c r="D46" s="6" t="s">
        <v>176</v>
      </c>
    </row>
    <row r="47" spans="1:16" outlineLevel="1">
      <c r="B47" s="123" t="str">
        <f>ROWS(B$47:B47)&amp;"."</f>
        <v>1.</v>
      </c>
      <c r="D47" s="119" t="s">
        <v>180</v>
      </c>
    </row>
    <row r="48" spans="1:16" outlineLevel="1">
      <c r="B48" s="123" t="str">
        <f>ROWS(B$47:B48)&amp;"."</f>
        <v>2.</v>
      </c>
      <c r="D48" s="119" t="s">
        <v>181</v>
      </c>
      <c r="N48" s="130" t="str">
        <f>"Go to "&amp;HL_IS_Historical</f>
        <v>Go to Historical Income Statement</v>
      </c>
      <c r="O48" s="130"/>
      <c r="P48" s="130"/>
    </row>
    <row r="49" spans="2:16" outlineLevel="1">
      <c r="B49" s="123" t="str">
        <f>ROWS(B$47:B49)&amp;"."</f>
        <v>3.</v>
      </c>
      <c r="D49" s="119" t="s">
        <v>182</v>
      </c>
      <c r="N49" s="130" t="str">
        <f>"Go to "&amp;HL_IS_Forecast</f>
        <v>Go to Forecast Income Statement</v>
      </c>
      <c r="O49" s="130"/>
      <c r="P49" s="130"/>
    </row>
    <row r="50" spans="2:16" outlineLevel="1">
      <c r="B50" s="123" t="str">
        <f>ROWS(B$47:B50)&amp;"."</f>
        <v>4.</v>
      </c>
      <c r="D50" s="119" t="s">
        <v>177</v>
      </c>
      <c r="N50" s="130" t="str">
        <f>"Go to "&amp;HL_IS_Outputs</f>
        <v>Go to Income Statement Variance Analysis</v>
      </c>
      <c r="O50" s="130"/>
      <c r="P50" s="130"/>
    </row>
  </sheetData>
  <sheetProtection algorithmName="SHA-512" hashValue="7WGhNJRi+FzGALTrFCXQc7Y180JGfpOMJqST63eBcch2Z3HSUmTfCFfiL6U3NKDt1lmmeFtWEZb4zUzRFuXsyg==" saltValue="E0JF9ZwN9mxkpXKV1T/iqA==" spinCount="100000" sheet="1" objects="1" scenarios="1" formatColumns="0" formatRows="0"/>
  <mergeCells count="23">
    <mergeCell ref="H28:I28"/>
    <mergeCell ref="H29:I29"/>
    <mergeCell ref="H34:I34"/>
    <mergeCell ref="H35:I35"/>
    <mergeCell ref="H36:I36"/>
    <mergeCell ref="H27:I27"/>
    <mergeCell ref="H8:I8"/>
    <mergeCell ref="H10:I10"/>
    <mergeCell ref="H12:I12"/>
    <mergeCell ref="H13:I13"/>
    <mergeCell ref="H14:I14"/>
    <mergeCell ref="H15:I15"/>
    <mergeCell ref="H16:I16"/>
    <mergeCell ref="H17:I17"/>
    <mergeCell ref="H18:I18"/>
    <mergeCell ref="H19:I19"/>
    <mergeCell ref="H21:I21"/>
    <mergeCell ref="N50:P50"/>
    <mergeCell ref="N42:P42"/>
    <mergeCell ref="N43:P43"/>
    <mergeCell ref="N44:P44"/>
    <mergeCell ref="N48:P48"/>
    <mergeCell ref="N49:P49"/>
  </mergeCells>
  <phoneticPr fontId="27" type="noConversion"/>
  <dataValidations disablePrompts="1" count="8">
    <dataValidation type="whole" showDropDown="1" showErrorMessage="1" errorTitle="Drop Down Box Cell Link" error="The value in a drop down box cell link must be a whole number within the control's lookup range rows." sqref="H9" xr:uid="{D5B3F57D-930B-4248-9B0C-034FD05F1744}">
      <formula1>1</formula1>
      <formula2>ROWS(LU_Ts_Mth_Names)</formula2>
    </dataValidation>
    <dataValidation type="whole" operator="greaterThanOrEqual" allowBlank="1" showDropDown="1" showInputMessage="1" showErrorMessage="1" errorTitle="First Financial Year" error="The first financial year must be a whole number greater than or equal to 1904." sqref="H10:I10" xr:uid="{4709AD58-E5B9-438A-981B-86892C514F59}">
      <formula1>1904</formula1>
    </dataValidation>
    <dataValidation type="whole" showDropDown="1" showErrorMessage="1" errorTitle="Drop Down Box Cell Link" error="The value in a drop down box cell link must be a whole number within the control's lookup range rows." sqref="H11" xr:uid="{578043D1-1F58-481E-9809-B53E7767C4FF}">
      <formula1>1</formula1>
      <formula2>ROWS(LU_Ts_Model_Start_Mth)</formula2>
    </dataValidation>
    <dataValidation type="whole" showDropDown="1" showErrorMessage="1" errorTitle="Drop Down Box Cell Link" error="The value in a drop down box cell link must be a whole number within the control's lookup range rows." sqref="I20" xr:uid="{A79EE830-A6D8-42AD-80C8-9A67D8A333C0}">
      <formula1>1</formula1>
      <formula2>ROWS(LU_Ts_Denom)</formula2>
    </dataValidation>
    <dataValidation type="custom" showDropDown="1" showErrorMessage="1" errorTitle="Check Box Cell Link" error="The value in a check box cell link must be either &quot;TRUE&quot; or &quot;FALSE&quot;" sqref="H26" xr:uid="{9A711E82-56B3-4FA7-8A8C-A8B6EC2AE3DA}">
      <formula1>ISLOGICAL(H26)</formula1>
    </dataValidation>
    <dataValidation type="whole" operator="greaterThan" allowBlank="1" showDropDown="1" showInputMessage="1" showErrorMessage="1" errorTitle="Budget Term (Months)" error="The term must be a whole number of months greater than zero." sqref="H34:I34" xr:uid="{8A4CACF6-0873-40D5-944B-F5C85C62F28B}">
      <formula1>0</formula1>
    </dataValidation>
    <dataValidation type="whole" showDropDown="1" showErrorMessage="1" errorTitle="Drop Down Box Cell Link" error="The value in a drop down box cell link must be a whole number within the control's lookup range rows." sqref="H25" xr:uid="{BFF35432-FA50-40AE-8EE8-F6DAED252E02}">
      <formula1>1</formula1>
      <formula2>ROWS(LU_Ts_Last_Hist_Mth)</formula2>
    </dataValidation>
    <dataValidation type="whole" showDropDown="1" showErrorMessage="1" errorTitle="Drop Down Box Cell Link" error="The value in a drop down box cell link must be a whole number within the control's lookup range rows." sqref="H33" xr:uid="{CCA65CCD-3E40-4E6A-A7AE-C47CF68FE016}">
      <formula1>1</formula1>
      <formula2>ROWS(LU_Ts_All_Mths)</formula2>
    </dataValidation>
  </dataValidations>
  <hyperlinks>
    <hyperlink ref="A1" location="HL_Home" tooltip="Go to Table of Contents" display="HL_Home" xr:uid="{C994C073-C61C-480A-B5D2-312F8203E392}"/>
    <hyperlink ref="N42" location="HL_IS_Historical" tooltip="Click to follow hyperlink." display="HL_IS_Historical" xr:uid="{DFA0C9F8-B3F0-4DA4-B543-DC9A100E539B}"/>
    <hyperlink ref="N43" location="HL_IS_Budget" tooltip="Click to follow hyperlink." display="HL_IS_Budget" xr:uid="{F728A778-6B0B-41BF-917F-0221ABDF1F1A}"/>
    <hyperlink ref="N44" location="HL_IS_Forecast" tooltip="Click to follow hyperlink." display="HL_IS_Forecast" xr:uid="{856C78D1-8331-4265-9BD7-3BA2CB29A801}"/>
    <hyperlink ref="N48" location="HL_IS_Historical" tooltip="Click to follow hyperlink." display="HL_IS_Historical" xr:uid="{D82587AB-802C-4BDA-BF97-EF487D382AD2}"/>
    <hyperlink ref="N49" location="HL_IS_Forecast" tooltip="Click to follow hyperlink." display="HL_IS_Forecast" xr:uid="{A527CD4F-41D3-48A5-9F5A-644B457FCE71}"/>
    <hyperlink ref="N50" location="HL_IS_Outputs" tooltip="Click to follow hyperlink." display="HL_IS_Outputs" xr:uid="{91750CDE-E71D-463E-98D3-D92AC957C01A}"/>
    <hyperlink ref="N42:P42" location="HL_IS_Historical" tooltip="Click to follow hyperlink." display="HL_IS_Historical" xr:uid="{F3A03704-8BEF-4415-87A6-AB6199D68E28}"/>
    <hyperlink ref="N43:P43" location="HL_IS_Budget" tooltip="Click to follow hyperlink." display="HL_IS_Budget" xr:uid="{F24270FA-E5AD-42CE-BEB0-78037F36C102}"/>
    <hyperlink ref="N44:P44" location="HL_IS_Forecast" tooltip="Click to follow hyperlink." display="HL_IS_Forecast" xr:uid="{1CA65350-C8D8-458D-ABF9-4016E3590FA5}"/>
    <hyperlink ref="N48:P48" location="HL_IS_Historical" tooltip="Click to follow hyperlink." display="HL_IS_Historical" xr:uid="{E037A6B7-9FC0-4B68-94F1-716F7CDF6FE1}"/>
    <hyperlink ref="N49:P49" location="HL_IS_Forecast" tooltip="Click to follow hyperlink." display="HL_IS_Forecast" xr:uid="{3B4F74B8-6143-4547-8BE5-A1112734EA1A}"/>
    <hyperlink ref="N50:P50" location="HL_IS_Outputs" tooltip="Click to follow hyperlink." display="HL_IS_Outputs" xr:uid="{43908198-AC89-4E0E-8206-51DEFC58141A}"/>
    <hyperlink ref="A2" location="HL_Err_Chk" tooltip="Go to Error Checks" display="HL_Err_Chk" xr:uid="{08547677-CE7B-4437-A252-BB9128F8925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pmDropDownTs1">
              <controlPr defaultSize="0" autoFill="0" autoPict="0">
                <anchor moveWithCells="1" sizeWithCells="1">
                  <from>
                    <xdr:col>7</xdr:col>
                    <xdr:colOff>0</xdr:colOff>
                    <xdr:row>8</xdr:row>
                    <xdr:rowOff>0</xdr:rowOff>
                  </from>
                  <to>
                    <xdr:col>9</xdr:col>
                    <xdr:colOff>0</xdr:colOff>
                    <xdr:row>9</xdr:row>
                    <xdr:rowOff>0</xdr:rowOff>
                  </to>
                </anchor>
              </controlPr>
            </control>
          </mc:Choice>
        </mc:AlternateContent>
        <mc:AlternateContent xmlns:mc="http://schemas.openxmlformats.org/markup-compatibility/2006">
          <mc:Choice Requires="x14">
            <control shapeId="2050" r:id="rId5" name="bpmDropDownTs2">
              <controlPr defaultSize="0" autoFill="0" autoPict="0">
                <anchor moveWithCells="1" sizeWithCells="1">
                  <from>
                    <xdr:col>8</xdr:col>
                    <xdr:colOff>0</xdr:colOff>
                    <xdr:row>19</xdr:row>
                    <xdr:rowOff>0</xdr:rowOff>
                  </from>
                  <to>
                    <xdr:col>9</xdr:col>
                    <xdr:colOff>0</xdr:colOff>
                    <xdr:row>20</xdr:row>
                    <xdr:rowOff>0</xdr:rowOff>
                  </to>
                </anchor>
              </controlPr>
            </control>
          </mc:Choice>
        </mc:AlternateContent>
        <mc:AlternateContent xmlns:mc="http://schemas.openxmlformats.org/markup-compatibility/2006">
          <mc:Choice Requires="x14">
            <control shapeId="2051" r:id="rId6" name="bpmDropDownTs3">
              <controlPr defaultSize="0" autoFill="0" autoPict="0">
                <anchor moveWithCells="1" sizeWithCells="1">
                  <from>
                    <xdr:col>7</xdr:col>
                    <xdr:colOff>0</xdr:colOff>
                    <xdr:row>10</xdr:row>
                    <xdr:rowOff>0</xdr:rowOff>
                  </from>
                  <to>
                    <xdr:col>9</xdr:col>
                    <xdr:colOff>0</xdr:colOff>
                    <xdr:row>11</xdr:row>
                    <xdr:rowOff>0</xdr:rowOff>
                  </to>
                </anchor>
              </controlPr>
            </control>
          </mc:Choice>
        </mc:AlternateContent>
        <mc:AlternateContent xmlns:mc="http://schemas.openxmlformats.org/markup-compatibility/2006">
          <mc:Choice Requires="x14">
            <control shapeId="2052" r:id="rId7" name="bpmDropDownTs4">
              <controlPr defaultSize="0" autoFill="0" autoPict="0">
                <anchor moveWithCells="1" sizeWithCells="1">
                  <from>
                    <xdr:col>7</xdr:col>
                    <xdr:colOff>0</xdr:colOff>
                    <xdr:row>24</xdr:row>
                    <xdr:rowOff>0</xdr:rowOff>
                  </from>
                  <to>
                    <xdr:col>9</xdr:col>
                    <xdr:colOff>0</xdr:colOff>
                    <xdr:row>25</xdr:row>
                    <xdr:rowOff>0</xdr:rowOff>
                  </to>
                </anchor>
              </controlPr>
            </control>
          </mc:Choice>
        </mc:AlternateContent>
        <mc:AlternateContent xmlns:mc="http://schemas.openxmlformats.org/markup-compatibility/2006">
          <mc:Choice Requires="x14">
            <control shapeId="2053" r:id="rId8" name="bpmCheckBoxTs5">
              <controlPr defaultSize="0" autoFill="0" autoLine="0" autoPict="0">
                <anchor moveWithCells="1" sizeWithCells="1">
                  <from>
                    <xdr:col>7</xdr:col>
                    <xdr:colOff>657225</xdr:colOff>
                    <xdr:row>25</xdr:row>
                    <xdr:rowOff>0</xdr:rowOff>
                  </from>
                  <to>
                    <xdr:col>9</xdr:col>
                    <xdr:colOff>0</xdr:colOff>
                    <xdr:row>26</xdr:row>
                    <xdr:rowOff>0</xdr:rowOff>
                  </to>
                </anchor>
              </controlPr>
            </control>
          </mc:Choice>
        </mc:AlternateContent>
        <mc:AlternateContent xmlns:mc="http://schemas.openxmlformats.org/markup-compatibility/2006">
          <mc:Choice Requires="x14">
            <control shapeId="2054" r:id="rId9" name="bpmDropDownTs6">
              <controlPr defaultSize="0" autoFill="0" autoPict="0">
                <anchor moveWithCells="1" sizeWithCells="1">
                  <from>
                    <xdr:col>7</xdr:col>
                    <xdr:colOff>0</xdr:colOff>
                    <xdr:row>32</xdr:row>
                    <xdr:rowOff>0</xdr:rowOff>
                  </from>
                  <to>
                    <xdr:col>9</xdr:col>
                    <xdr:colOff>0</xdr:colOff>
                    <xdr:row>33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BBDA4-0909-4050-94C3-FCB8B6620103}">
  <sheetPr codeName="Sheet7">
    <tabColor theme="4"/>
    <pageSetUpPr autoPageBreaks="0"/>
  </sheetPr>
  <dimension ref="A1:AG69"/>
  <sheetViews>
    <sheetView showGridLines="0" zoomScaleNormal="100" workbookViewId="0">
      <pane xSplit="9" ySplit="14" topLeftCell="J15" activePane="bottomRight" state="frozen"/>
      <selection pane="topRight" activeCell="J1" sqref="J1"/>
      <selection pane="bottomLeft" activeCell="A15" sqref="A15"/>
      <selection pane="bottomRight"/>
    </sheetView>
  </sheetViews>
  <sheetFormatPr defaultColWidth="11.7109375" defaultRowHeight="12" outlineLevelRow="2"/>
  <cols>
    <col min="1" max="5" width="3.7109375" customWidth="1"/>
  </cols>
  <sheetData>
    <row r="1" spans="1:21" ht="15">
      <c r="A1" s="14" t="s">
        <v>11</v>
      </c>
      <c r="B1" s="27" t="s">
        <v>120</v>
      </c>
    </row>
    <row r="2" spans="1:21" ht="12.75">
      <c r="A2" s="26" t="s">
        <v>29</v>
      </c>
      <c r="B2" s="3" t="str">
        <f>Model_Name</f>
        <v>P&amp;L Variance Analysis</v>
      </c>
    </row>
    <row r="4" spans="1:21">
      <c r="B4" s="35" t="s">
        <v>100</v>
      </c>
      <c r="C4" s="35"/>
      <c r="D4" s="35"/>
      <c r="E4" s="35"/>
      <c r="F4" s="35"/>
      <c r="G4" s="35"/>
      <c r="H4" s="35"/>
      <c r="I4" s="35"/>
      <c r="J4" s="39" t="str">
        <f t="shared" ref="J4:U4" si="0">TEXT(J7,"mmm-yy")</f>
        <v>Jul-21</v>
      </c>
      <c r="K4" s="39" t="str">
        <f t="shared" si="0"/>
        <v>Aug-21</v>
      </c>
      <c r="L4" s="39" t="str">
        <f t="shared" si="0"/>
        <v>Sep-21</v>
      </c>
      <c r="M4" s="39" t="str">
        <f t="shared" si="0"/>
        <v>Oct-21</v>
      </c>
      <c r="N4" s="39" t="str">
        <f t="shared" si="0"/>
        <v>Nov-21</v>
      </c>
      <c r="O4" s="39" t="str">
        <f t="shared" si="0"/>
        <v>Dec-21</v>
      </c>
      <c r="P4" s="39" t="str">
        <f t="shared" si="0"/>
        <v>Jan-22</v>
      </c>
      <c r="Q4" s="39" t="str">
        <f t="shared" si="0"/>
        <v>Feb-22</v>
      </c>
      <c r="R4" s="39" t="str">
        <f t="shared" si="0"/>
        <v>Mar-22</v>
      </c>
      <c r="S4" s="39" t="str">
        <f t="shared" si="0"/>
        <v>Apr-22</v>
      </c>
      <c r="T4" s="39" t="str">
        <f t="shared" si="0"/>
        <v>May-22</v>
      </c>
      <c r="U4" s="39" t="str">
        <f t="shared" si="0"/>
        <v>Jun-22</v>
      </c>
    </row>
    <row r="5" spans="1:21">
      <c r="B5" s="42" t="s">
        <v>97</v>
      </c>
      <c r="C5" s="42"/>
      <c r="D5" s="42"/>
      <c r="E5" s="42"/>
      <c r="F5" s="42"/>
      <c r="G5" s="42"/>
      <c r="H5" s="42"/>
      <c r="I5" s="42"/>
      <c r="J5" s="43" t="str">
        <f t="shared" ref="J5:U5" si="1">"M"&amp;J11&amp;IF(J8&gt;DD_Ts_Last_Hist_Mth,Ts_Fcast_Per_ID,Ts_Hist_Per_ID)</f>
        <v>M1 (H)</v>
      </c>
      <c r="K5" s="43" t="str">
        <f t="shared" si="1"/>
        <v>M2 (H)</v>
      </c>
      <c r="L5" s="43" t="str">
        <f t="shared" si="1"/>
        <v>M3 (H)</v>
      </c>
      <c r="M5" s="43" t="str">
        <f t="shared" si="1"/>
        <v>M4 (F)</v>
      </c>
      <c r="N5" s="43" t="str">
        <f t="shared" si="1"/>
        <v>M5 (F)</v>
      </c>
      <c r="O5" s="43" t="str">
        <f t="shared" si="1"/>
        <v>M6 (F)</v>
      </c>
      <c r="P5" s="43" t="str">
        <f t="shared" si="1"/>
        <v>M7 (F)</v>
      </c>
      <c r="Q5" s="43" t="str">
        <f t="shared" si="1"/>
        <v>M8 (F)</v>
      </c>
      <c r="R5" s="43" t="str">
        <f t="shared" si="1"/>
        <v>M9 (F)</v>
      </c>
      <c r="S5" s="43" t="str">
        <f t="shared" si="1"/>
        <v>M10 (F)</v>
      </c>
      <c r="T5" s="43" t="str">
        <f t="shared" si="1"/>
        <v>M11 (F)</v>
      </c>
      <c r="U5" s="43" t="str">
        <f t="shared" si="1"/>
        <v>M12 (F)</v>
      </c>
    </row>
    <row r="6" spans="1:21" hidden="1" outlineLevel="2">
      <c r="B6" s="8" t="s">
        <v>101</v>
      </c>
      <c r="J6" s="36">
        <f t="shared" ref="J6:U6" si="2">EDATE(Ts_Start_Date,J8-1)</f>
        <v>44378</v>
      </c>
      <c r="K6" s="36">
        <f t="shared" si="2"/>
        <v>44409</v>
      </c>
      <c r="L6" s="36">
        <f t="shared" si="2"/>
        <v>44440</v>
      </c>
      <c r="M6" s="36">
        <f t="shared" si="2"/>
        <v>44470</v>
      </c>
      <c r="N6" s="36">
        <f t="shared" si="2"/>
        <v>44501</v>
      </c>
      <c r="O6" s="36">
        <f t="shared" si="2"/>
        <v>44531</v>
      </c>
      <c r="P6" s="36">
        <f t="shared" si="2"/>
        <v>44562</v>
      </c>
      <c r="Q6" s="36">
        <f t="shared" si="2"/>
        <v>44593</v>
      </c>
      <c r="R6" s="36">
        <f t="shared" si="2"/>
        <v>44621</v>
      </c>
      <c r="S6" s="36">
        <f t="shared" si="2"/>
        <v>44652</v>
      </c>
      <c r="T6" s="36">
        <f t="shared" si="2"/>
        <v>44682</v>
      </c>
      <c r="U6" s="36">
        <f t="shared" si="2"/>
        <v>44713</v>
      </c>
    </row>
    <row r="7" spans="1:21" hidden="1" outlineLevel="2">
      <c r="B7" s="8" t="s">
        <v>102</v>
      </c>
      <c r="J7" s="36">
        <f t="shared" ref="J7:U7" si="3">EDATE(Ts_Start_Date,J8)-1</f>
        <v>44408</v>
      </c>
      <c r="K7" s="36">
        <f t="shared" si="3"/>
        <v>44439</v>
      </c>
      <c r="L7" s="36">
        <f t="shared" si="3"/>
        <v>44469</v>
      </c>
      <c r="M7" s="36">
        <f t="shared" si="3"/>
        <v>44500</v>
      </c>
      <c r="N7" s="36">
        <f t="shared" si="3"/>
        <v>44530</v>
      </c>
      <c r="O7" s="36">
        <f t="shared" si="3"/>
        <v>44561</v>
      </c>
      <c r="P7" s="36">
        <f t="shared" si="3"/>
        <v>44592</v>
      </c>
      <c r="Q7" s="36">
        <f t="shared" si="3"/>
        <v>44620</v>
      </c>
      <c r="R7" s="36">
        <f t="shared" si="3"/>
        <v>44651</v>
      </c>
      <c r="S7" s="36">
        <f t="shared" si="3"/>
        <v>44681</v>
      </c>
      <c r="T7" s="36">
        <f t="shared" si="3"/>
        <v>44712</v>
      </c>
      <c r="U7" s="36">
        <f t="shared" si="3"/>
        <v>44742</v>
      </c>
    </row>
    <row r="8" spans="1:21" hidden="1" outlineLevel="2">
      <c r="B8" s="8" t="s">
        <v>103</v>
      </c>
      <c r="J8" s="40">
        <f>COLUMNS($J8:J8)</f>
        <v>1</v>
      </c>
      <c r="K8" s="40">
        <f>COLUMNS($J8:K8)</f>
        <v>2</v>
      </c>
      <c r="L8" s="40">
        <f>COLUMNS($J8:L8)</f>
        <v>3</v>
      </c>
      <c r="M8" s="40">
        <f>COLUMNS($J8:M8)</f>
        <v>4</v>
      </c>
      <c r="N8" s="40">
        <f>COLUMNS($J8:N8)</f>
        <v>5</v>
      </c>
      <c r="O8" s="40">
        <f>COLUMNS($J8:O8)</f>
        <v>6</v>
      </c>
      <c r="P8" s="40">
        <f>COLUMNS($J8:P8)</f>
        <v>7</v>
      </c>
      <c r="Q8" s="40">
        <f>COLUMNS($J8:Q8)</f>
        <v>8</v>
      </c>
      <c r="R8" s="40">
        <f>COLUMNS($J8:R8)</f>
        <v>9</v>
      </c>
      <c r="S8" s="40">
        <f>COLUMNS($J8:S8)</f>
        <v>10</v>
      </c>
      <c r="T8" s="40">
        <f>COLUMNS($J8:T8)</f>
        <v>11</v>
      </c>
      <c r="U8" s="40">
        <f>COLUMNS($J8:U8)</f>
        <v>12</v>
      </c>
    </row>
    <row r="9" spans="1:21" hidden="1" outlineLevel="2">
      <c r="B9" s="8" t="s">
        <v>104</v>
      </c>
      <c r="J9" s="38">
        <f t="shared" ref="J9:U9" si="4">YEAR(J7)+IF(MONTH(J7)&gt;DD_Ts_Fin_Yr_End_Mth,1,0)</f>
        <v>2022</v>
      </c>
      <c r="K9" s="38">
        <f t="shared" si="4"/>
        <v>2022</v>
      </c>
      <c r="L9" s="38">
        <f t="shared" si="4"/>
        <v>2022</v>
      </c>
      <c r="M9" s="38">
        <f t="shared" si="4"/>
        <v>2022</v>
      </c>
      <c r="N9" s="38">
        <f t="shared" si="4"/>
        <v>2022</v>
      </c>
      <c r="O9" s="38">
        <f t="shared" si="4"/>
        <v>2022</v>
      </c>
      <c r="P9" s="38">
        <f t="shared" si="4"/>
        <v>2022</v>
      </c>
      <c r="Q9" s="38">
        <f t="shared" si="4"/>
        <v>2022</v>
      </c>
      <c r="R9" s="38">
        <f t="shared" si="4"/>
        <v>2022</v>
      </c>
      <c r="S9" s="38">
        <f t="shared" si="4"/>
        <v>2022</v>
      </c>
      <c r="T9" s="38">
        <f t="shared" si="4"/>
        <v>2022</v>
      </c>
      <c r="U9" s="38">
        <f t="shared" si="4"/>
        <v>2022</v>
      </c>
    </row>
    <row r="10" spans="1:21" hidden="1" outlineLevel="2">
      <c r="B10" s="8" t="s">
        <v>105</v>
      </c>
      <c r="J10" s="40">
        <f t="shared" ref="J10:U10" si="5">IF(J8&lt;=Ts_Term,J8,0)</f>
        <v>1</v>
      </c>
      <c r="K10" s="40">
        <f t="shared" si="5"/>
        <v>2</v>
      </c>
      <c r="L10" s="40">
        <f t="shared" si="5"/>
        <v>3</v>
      </c>
      <c r="M10" s="40">
        <f t="shared" si="5"/>
        <v>4</v>
      </c>
      <c r="N10" s="40">
        <f t="shared" si="5"/>
        <v>5</v>
      </c>
      <c r="O10" s="40">
        <f t="shared" si="5"/>
        <v>6</v>
      </c>
      <c r="P10" s="40">
        <f t="shared" si="5"/>
        <v>7</v>
      </c>
      <c r="Q10" s="40">
        <f t="shared" si="5"/>
        <v>8</v>
      </c>
      <c r="R10" s="40">
        <f t="shared" si="5"/>
        <v>9</v>
      </c>
      <c r="S10" s="40">
        <f t="shared" si="5"/>
        <v>10</v>
      </c>
      <c r="T10" s="40">
        <f t="shared" si="5"/>
        <v>11</v>
      </c>
      <c r="U10" s="40">
        <f t="shared" si="5"/>
        <v>12</v>
      </c>
    </row>
    <row r="11" spans="1:21" hidden="1" outlineLevel="2">
      <c r="B11" s="8" t="s">
        <v>106</v>
      </c>
      <c r="J11" s="40">
        <f t="shared" ref="J11:U11" si="6">MOD(MONTH(J7)-DD_Ts_Fin_Yr_End_Mth-1,Ts_Mths_In_Yr)+1</f>
        <v>1</v>
      </c>
      <c r="K11" s="40">
        <f t="shared" si="6"/>
        <v>2</v>
      </c>
      <c r="L11" s="40">
        <f t="shared" si="6"/>
        <v>3</v>
      </c>
      <c r="M11" s="40">
        <f t="shared" si="6"/>
        <v>4</v>
      </c>
      <c r="N11" s="40">
        <f t="shared" si="6"/>
        <v>5</v>
      </c>
      <c r="O11" s="40">
        <f t="shared" si="6"/>
        <v>6</v>
      </c>
      <c r="P11" s="40">
        <f t="shared" si="6"/>
        <v>7</v>
      </c>
      <c r="Q11" s="40">
        <f t="shared" si="6"/>
        <v>8</v>
      </c>
      <c r="R11" s="40">
        <f t="shared" si="6"/>
        <v>9</v>
      </c>
      <c r="S11" s="40">
        <f t="shared" si="6"/>
        <v>10</v>
      </c>
      <c r="T11" s="40">
        <f t="shared" si="6"/>
        <v>11</v>
      </c>
      <c r="U11" s="40">
        <f t="shared" si="6"/>
        <v>12</v>
      </c>
    </row>
    <row r="12" spans="1:21" hidden="1" outlineLevel="2">
      <c r="B12" s="8" t="s">
        <v>107</v>
      </c>
      <c r="J12" s="41" t="str">
        <f t="shared" ref="J12:U12" si="7">"M"&amp;J11&amp;"-"&amp;J9</f>
        <v>M1-2022</v>
      </c>
      <c r="K12" s="41" t="str">
        <f t="shared" si="7"/>
        <v>M2-2022</v>
      </c>
      <c r="L12" s="41" t="str">
        <f t="shared" si="7"/>
        <v>M3-2022</v>
      </c>
      <c r="M12" s="41" t="str">
        <f t="shared" si="7"/>
        <v>M4-2022</v>
      </c>
      <c r="N12" s="41" t="str">
        <f t="shared" si="7"/>
        <v>M5-2022</v>
      </c>
      <c r="O12" s="41" t="str">
        <f t="shared" si="7"/>
        <v>M6-2022</v>
      </c>
      <c r="P12" s="41" t="str">
        <f t="shared" si="7"/>
        <v>M7-2022</v>
      </c>
      <c r="Q12" s="41" t="str">
        <f t="shared" si="7"/>
        <v>M8-2022</v>
      </c>
      <c r="R12" s="41" t="str">
        <f t="shared" si="7"/>
        <v>M9-2022</v>
      </c>
      <c r="S12" s="41" t="str">
        <f t="shared" si="7"/>
        <v>M10-2022</v>
      </c>
      <c r="T12" s="41" t="str">
        <f t="shared" si="7"/>
        <v>M11-2022</v>
      </c>
      <c r="U12" s="41" t="str">
        <f t="shared" si="7"/>
        <v>M12-2022</v>
      </c>
    </row>
    <row r="13" spans="1:21" hidden="1" outlineLevel="2">
      <c r="B13" s="8" t="s">
        <v>108</v>
      </c>
      <c r="J13" s="41" t="str">
        <f t="shared" ref="J13:U13" si="8">"Q"&amp;INT((J11-1)/Ts_Mths_In_Qtr)+1&amp;"-"&amp;J9</f>
        <v>Q1-2022</v>
      </c>
      <c r="K13" s="41" t="str">
        <f t="shared" si="8"/>
        <v>Q1-2022</v>
      </c>
      <c r="L13" s="41" t="str">
        <f t="shared" si="8"/>
        <v>Q1-2022</v>
      </c>
      <c r="M13" s="41" t="str">
        <f t="shared" si="8"/>
        <v>Q2-2022</v>
      </c>
      <c r="N13" s="41" t="str">
        <f t="shared" si="8"/>
        <v>Q2-2022</v>
      </c>
      <c r="O13" s="41" t="str">
        <f t="shared" si="8"/>
        <v>Q2-2022</v>
      </c>
      <c r="P13" s="41" t="str">
        <f t="shared" si="8"/>
        <v>Q3-2022</v>
      </c>
      <c r="Q13" s="41" t="str">
        <f t="shared" si="8"/>
        <v>Q3-2022</v>
      </c>
      <c r="R13" s="41" t="str">
        <f t="shared" si="8"/>
        <v>Q3-2022</v>
      </c>
      <c r="S13" s="41" t="str">
        <f t="shared" si="8"/>
        <v>Q4-2022</v>
      </c>
      <c r="T13" s="41" t="str">
        <f t="shared" si="8"/>
        <v>Q4-2022</v>
      </c>
      <c r="U13" s="41" t="str">
        <f t="shared" si="8"/>
        <v>Q4-2022</v>
      </c>
    </row>
    <row r="14" spans="1:21" hidden="1" outlineLevel="2">
      <c r="B14" s="44" t="s">
        <v>109</v>
      </c>
      <c r="C14" s="16"/>
      <c r="D14" s="16"/>
      <c r="E14" s="16"/>
      <c r="F14" s="16"/>
      <c r="G14" s="16"/>
      <c r="H14" s="16"/>
      <c r="I14" s="16"/>
      <c r="J14" s="45" t="str">
        <f t="shared" ref="J14:U14" si="9">"H"&amp;INT((J11-1)/Ts_Mths_In_Half)+1&amp;"-"&amp;J9</f>
        <v>H1-2022</v>
      </c>
      <c r="K14" s="45" t="str">
        <f t="shared" si="9"/>
        <v>H1-2022</v>
      </c>
      <c r="L14" s="45" t="str">
        <f t="shared" si="9"/>
        <v>H1-2022</v>
      </c>
      <c r="M14" s="45" t="str">
        <f t="shared" si="9"/>
        <v>H1-2022</v>
      </c>
      <c r="N14" s="45" t="str">
        <f t="shared" si="9"/>
        <v>H1-2022</v>
      </c>
      <c r="O14" s="45" t="str">
        <f t="shared" si="9"/>
        <v>H1-2022</v>
      </c>
      <c r="P14" s="45" t="str">
        <f t="shared" si="9"/>
        <v>H2-2022</v>
      </c>
      <c r="Q14" s="45" t="str">
        <f t="shared" si="9"/>
        <v>H2-2022</v>
      </c>
      <c r="R14" s="45" t="str">
        <f t="shared" si="9"/>
        <v>H2-2022</v>
      </c>
      <c r="S14" s="45" t="str">
        <f t="shared" si="9"/>
        <v>H2-2022</v>
      </c>
      <c r="T14" s="45" t="str">
        <f t="shared" si="9"/>
        <v>H2-2022</v>
      </c>
      <c r="U14" s="45" t="str">
        <f t="shared" si="9"/>
        <v>H2-2022</v>
      </c>
    </row>
    <row r="15" spans="1:21" s="51" customFormat="1" collapsed="1"/>
    <row r="16" spans="1:21" s="51" customFormat="1">
      <c r="A16"/>
      <c r="B16" s="52" t="s">
        <v>159</v>
      </c>
      <c r="C16" s="52"/>
      <c r="D16" s="52"/>
      <c r="E16" s="52"/>
      <c r="F16" s="52"/>
      <c r="G16" s="52"/>
      <c r="H16" s="52"/>
      <c r="I16" s="52"/>
      <c r="J16" s="52"/>
      <c r="K16" s="52"/>
      <c r="L16" s="52"/>
      <c r="M16" s="52"/>
      <c r="N16" s="52"/>
      <c r="O16" s="52"/>
      <c r="P16" s="52"/>
      <c r="Q16" s="52"/>
      <c r="R16" s="52"/>
      <c r="S16" s="52"/>
      <c r="T16" s="52"/>
      <c r="U16" s="52"/>
    </row>
    <row r="17" spans="2:21" outlineLevel="1"/>
    <row r="18" spans="2:21" outlineLevel="1">
      <c r="B18" s="130" t="str">
        <f>"Go to "&amp;HL_IS_Ass</f>
        <v>Go to Model Instructions</v>
      </c>
      <c r="C18" s="130"/>
      <c r="D18" s="130"/>
      <c r="E18" s="130"/>
      <c r="F18" s="130"/>
      <c r="G18" s="130"/>
    </row>
    <row r="19" spans="2:21" outlineLevel="1">
      <c r="B19" s="124" t="s">
        <v>186</v>
      </c>
      <c r="J19" s="124" t="s">
        <v>188</v>
      </c>
    </row>
    <row r="20" spans="2:21" s="51" customFormat="1" outlineLevel="1"/>
    <row r="21" spans="2:21" s="51" customFormat="1" outlineLevel="1">
      <c r="B21" s="142" t="s">
        <v>191</v>
      </c>
      <c r="C21" s="142"/>
      <c r="D21" s="142"/>
      <c r="E21" s="142"/>
      <c r="F21" s="142"/>
      <c r="G21" s="142"/>
      <c r="J21" s="54">
        <v>7593.9750000000004</v>
      </c>
      <c r="K21" s="54">
        <v>7707.8846249999997</v>
      </c>
      <c r="L21" s="54">
        <v>7800.3792404999995</v>
      </c>
      <c r="M21" s="54">
        <v>0</v>
      </c>
      <c r="N21" s="54">
        <v>0</v>
      </c>
      <c r="O21" s="54">
        <v>0</v>
      </c>
      <c r="P21" s="54">
        <v>0</v>
      </c>
      <c r="Q21" s="54">
        <v>0</v>
      </c>
      <c r="R21" s="54">
        <v>0</v>
      </c>
      <c r="S21" s="54">
        <v>0</v>
      </c>
      <c r="T21" s="54">
        <v>0</v>
      </c>
      <c r="U21" s="54">
        <v>0</v>
      </c>
    </row>
    <row r="22" spans="2:21" s="51" customFormat="1" outlineLevel="1">
      <c r="B22" s="142" t="s">
        <v>192</v>
      </c>
      <c r="C22" s="142"/>
      <c r="D22" s="142"/>
      <c r="E22" s="142"/>
      <c r="F22" s="142"/>
      <c r="G22" s="142"/>
      <c r="J22" s="55">
        <v>1139.0962500000001</v>
      </c>
      <c r="K22" s="55">
        <v>1156.18269375</v>
      </c>
      <c r="L22" s="55">
        <v>1170.056886075</v>
      </c>
      <c r="M22" s="55">
        <v>0</v>
      </c>
      <c r="N22" s="55">
        <v>0</v>
      </c>
      <c r="O22" s="55">
        <v>0</v>
      </c>
      <c r="P22" s="55">
        <v>0</v>
      </c>
      <c r="Q22" s="55">
        <v>0</v>
      </c>
      <c r="R22" s="55">
        <v>0</v>
      </c>
      <c r="S22" s="55">
        <v>0</v>
      </c>
      <c r="T22" s="55">
        <v>0</v>
      </c>
      <c r="U22" s="55">
        <v>0</v>
      </c>
    </row>
    <row r="23" spans="2:21" s="51" customFormat="1" outlineLevel="1">
      <c r="B23" s="132" t="s">
        <v>110</v>
      </c>
      <c r="C23" s="132"/>
      <c r="D23" s="132"/>
      <c r="E23" s="132"/>
      <c r="F23" s="132"/>
      <c r="G23" s="132"/>
      <c r="J23" s="53">
        <f t="shared" ref="J23:U23" si="10">SUM(J21:J22)</f>
        <v>8733.0712500000009</v>
      </c>
      <c r="K23" s="53">
        <f t="shared" si="10"/>
        <v>8864.0673187499997</v>
      </c>
      <c r="L23" s="53">
        <f t="shared" si="10"/>
        <v>8970.4361265749994</v>
      </c>
      <c r="M23" s="53">
        <f t="shared" si="10"/>
        <v>0</v>
      </c>
      <c r="N23" s="53">
        <f t="shared" si="10"/>
        <v>0</v>
      </c>
      <c r="O23" s="53">
        <f t="shared" si="10"/>
        <v>0</v>
      </c>
      <c r="P23" s="53">
        <f t="shared" si="10"/>
        <v>0</v>
      </c>
      <c r="Q23" s="53">
        <f t="shared" si="10"/>
        <v>0</v>
      </c>
      <c r="R23" s="53">
        <f t="shared" si="10"/>
        <v>0</v>
      </c>
      <c r="S23" s="53">
        <f t="shared" si="10"/>
        <v>0</v>
      </c>
      <c r="T23" s="53">
        <f t="shared" si="10"/>
        <v>0</v>
      </c>
      <c r="U23" s="53">
        <f t="shared" si="10"/>
        <v>0</v>
      </c>
    </row>
    <row r="24" spans="2:21" s="51" customFormat="1" outlineLevel="1"/>
    <row r="25" spans="2:21" s="51" customFormat="1" outlineLevel="1">
      <c r="B25" s="142" t="s">
        <v>193</v>
      </c>
      <c r="C25" s="142"/>
      <c r="D25" s="142"/>
      <c r="E25" s="142"/>
      <c r="F25" s="142"/>
      <c r="G25" s="142"/>
      <c r="J25" s="54">
        <v>6113.1498750000001</v>
      </c>
      <c r="K25" s="54">
        <v>6204.8471231249996</v>
      </c>
      <c r="L25" s="54">
        <v>6279.3052886024989</v>
      </c>
      <c r="M25" s="54">
        <v>0</v>
      </c>
      <c r="N25" s="54">
        <v>0</v>
      </c>
      <c r="O25" s="54">
        <v>0</v>
      </c>
      <c r="P25" s="54">
        <v>0</v>
      </c>
      <c r="Q25" s="54">
        <v>0</v>
      </c>
      <c r="R25" s="54">
        <v>0</v>
      </c>
      <c r="S25" s="54">
        <v>0</v>
      </c>
      <c r="T25" s="54">
        <v>0</v>
      </c>
      <c r="U25" s="54">
        <v>0</v>
      </c>
    </row>
    <row r="26" spans="2:21" s="51" customFormat="1" outlineLevel="1">
      <c r="B26" s="142" t="s">
        <v>194</v>
      </c>
      <c r="C26" s="142"/>
      <c r="D26" s="142"/>
      <c r="E26" s="142"/>
      <c r="F26" s="142"/>
      <c r="G26" s="142"/>
      <c r="J26" s="55">
        <v>617.42813737500001</v>
      </c>
      <c r="K26" s="55">
        <v>626.68955943562503</v>
      </c>
      <c r="L26" s="55">
        <v>634.20983414885245</v>
      </c>
      <c r="M26" s="55">
        <v>0</v>
      </c>
      <c r="N26" s="55">
        <v>0</v>
      </c>
      <c r="O26" s="55">
        <v>0</v>
      </c>
      <c r="P26" s="55">
        <v>0</v>
      </c>
      <c r="Q26" s="55">
        <v>0</v>
      </c>
      <c r="R26" s="55">
        <v>0</v>
      </c>
      <c r="S26" s="55">
        <v>0</v>
      </c>
      <c r="T26" s="55">
        <v>0</v>
      </c>
      <c r="U26" s="55">
        <v>0</v>
      </c>
    </row>
    <row r="27" spans="2:21" s="51" customFormat="1" outlineLevel="1">
      <c r="B27" s="143" t="s">
        <v>111</v>
      </c>
      <c r="C27" s="143"/>
      <c r="D27" s="143"/>
      <c r="E27" s="143"/>
      <c r="F27" s="143"/>
      <c r="G27" s="143"/>
      <c r="J27" s="53">
        <f t="shared" ref="J27:U27" si="11">SUM(J25:J26)</f>
        <v>6730.5780123750001</v>
      </c>
      <c r="K27" s="53">
        <f t="shared" si="11"/>
        <v>6831.5366825606243</v>
      </c>
      <c r="L27" s="53">
        <f t="shared" si="11"/>
        <v>6913.5151227513516</v>
      </c>
      <c r="M27" s="53">
        <f t="shared" si="11"/>
        <v>0</v>
      </c>
      <c r="N27" s="53">
        <f t="shared" si="11"/>
        <v>0</v>
      </c>
      <c r="O27" s="53">
        <f t="shared" si="11"/>
        <v>0</v>
      </c>
      <c r="P27" s="53">
        <f t="shared" si="11"/>
        <v>0</v>
      </c>
      <c r="Q27" s="53">
        <f t="shared" si="11"/>
        <v>0</v>
      </c>
      <c r="R27" s="53">
        <f t="shared" si="11"/>
        <v>0</v>
      </c>
      <c r="S27" s="53">
        <f t="shared" si="11"/>
        <v>0</v>
      </c>
      <c r="T27" s="53">
        <f t="shared" si="11"/>
        <v>0</v>
      </c>
      <c r="U27" s="53">
        <f t="shared" si="11"/>
        <v>0</v>
      </c>
    </row>
    <row r="28" spans="2:21" s="51" customFormat="1" outlineLevel="1"/>
    <row r="29" spans="2:21" s="51" customFormat="1" outlineLevel="1">
      <c r="B29" s="56" t="s">
        <v>112</v>
      </c>
      <c r="J29" s="57">
        <f t="shared" ref="J29:U29" si="12">J23-J27</f>
        <v>2002.4932376250008</v>
      </c>
      <c r="K29" s="57">
        <f t="shared" si="12"/>
        <v>2032.5306361893754</v>
      </c>
      <c r="L29" s="57">
        <f t="shared" si="12"/>
        <v>2056.9210038236479</v>
      </c>
      <c r="M29" s="57">
        <f t="shared" si="12"/>
        <v>0</v>
      </c>
      <c r="N29" s="57">
        <f t="shared" si="12"/>
        <v>0</v>
      </c>
      <c r="O29" s="57">
        <f t="shared" si="12"/>
        <v>0</v>
      </c>
      <c r="P29" s="57">
        <f t="shared" si="12"/>
        <v>0</v>
      </c>
      <c r="Q29" s="57">
        <f t="shared" si="12"/>
        <v>0</v>
      </c>
      <c r="R29" s="57">
        <f t="shared" si="12"/>
        <v>0</v>
      </c>
      <c r="S29" s="57">
        <f t="shared" si="12"/>
        <v>0</v>
      </c>
      <c r="T29" s="57">
        <f t="shared" si="12"/>
        <v>0</v>
      </c>
      <c r="U29" s="57">
        <f t="shared" si="12"/>
        <v>0</v>
      </c>
    </row>
    <row r="30" spans="2:21" s="51" customFormat="1" outlineLevel="1"/>
    <row r="31" spans="2:21" s="51" customFormat="1" outlineLevel="1">
      <c r="B31" s="142" t="s">
        <v>195</v>
      </c>
      <c r="C31" s="142"/>
      <c r="D31" s="142"/>
      <c r="E31" s="142"/>
      <c r="F31" s="142"/>
      <c r="G31" s="142"/>
      <c r="J31" s="55">
        <v>0</v>
      </c>
      <c r="K31" s="55">
        <v>0</v>
      </c>
      <c r="L31" s="55">
        <v>0</v>
      </c>
      <c r="M31" s="55">
        <v>0</v>
      </c>
      <c r="N31" s="55">
        <v>0</v>
      </c>
      <c r="O31" s="55">
        <v>0</v>
      </c>
      <c r="P31" s="55">
        <v>0</v>
      </c>
      <c r="Q31" s="55">
        <v>0</v>
      </c>
      <c r="R31" s="55">
        <v>0</v>
      </c>
      <c r="S31" s="55">
        <v>0</v>
      </c>
      <c r="T31" s="55">
        <v>0</v>
      </c>
      <c r="U31" s="55">
        <v>0</v>
      </c>
    </row>
    <row r="32" spans="2:21" s="51" customFormat="1" outlineLevel="1">
      <c r="B32" s="143" t="s">
        <v>121</v>
      </c>
      <c r="C32" s="143"/>
      <c r="D32" s="143"/>
      <c r="E32" s="143"/>
      <c r="F32" s="143"/>
      <c r="G32" s="143"/>
      <c r="J32" s="53">
        <f t="shared" ref="J32:U32" si="13">SUM(J31:J31)</f>
        <v>0</v>
      </c>
      <c r="K32" s="53">
        <f t="shared" si="13"/>
        <v>0</v>
      </c>
      <c r="L32" s="53">
        <f t="shared" si="13"/>
        <v>0</v>
      </c>
      <c r="M32" s="53">
        <f t="shared" si="13"/>
        <v>0</v>
      </c>
      <c r="N32" s="53">
        <f t="shared" si="13"/>
        <v>0</v>
      </c>
      <c r="O32" s="53">
        <f t="shared" si="13"/>
        <v>0</v>
      </c>
      <c r="P32" s="53">
        <f t="shared" si="13"/>
        <v>0</v>
      </c>
      <c r="Q32" s="53">
        <f t="shared" si="13"/>
        <v>0</v>
      </c>
      <c r="R32" s="53">
        <f t="shared" si="13"/>
        <v>0</v>
      </c>
      <c r="S32" s="53">
        <f t="shared" si="13"/>
        <v>0</v>
      </c>
      <c r="T32" s="53">
        <f t="shared" si="13"/>
        <v>0</v>
      </c>
      <c r="U32" s="53">
        <f t="shared" si="13"/>
        <v>0</v>
      </c>
    </row>
    <row r="33" spans="2:21" s="51" customFormat="1" outlineLevel="1"/>
    <row r="34" spans="2:21" s="51" customFormat="1" outlineLevel="1">
      <c r="B34" s="142" t="s">
        <v>196</v>
      </c>
      <c r="C34" s="142"/>
      <c r="D34" s="142"/>
      <c r="E34" s="142"/>
      <c r="F34" s="142"/>
      <c r="G34" s="142"/>
      <c r="J34" s="54">
        <v>87.330712500000004</v>
      </c>
      <c r="K34" s="54">
        <v>88.640673187499999</v>
      </c>
      <c r="L34" s="54">
        <v>89.704361265749995</v>
      </c>
      <c r="M34" s="54">
        <v>0</v>
      </c>
      <c r="N34" s="54">
        <v>0</v>
      </c>
      <c r="O34" s="54">
        <v>0</v>
      </c>
      <c r="P34" s="54">
        <v>0</v>
      </c>
      <c r="Q34" s="54">
        <v>0</v>
      </c>
      <c r="R34" s="54">
        <v>0</v>
      </c>
      <c r="S34" s="54">
        <v>0</v>
      </c>
      <c r="T34" s="54">
        <v>0</v>
      </c>
      <c r="U34" s="54">
        <v>0</v>
      </c>
    </row>
    <row r="35" spans="2:21" s="51" customFormat="1" outlineLevel="1">
      <c r="B35" s="142" t="s">
        <v>197</v>
      </c>
      <c r="C35" s="142"/>
      <c r="D35" s="142"/>
      <c r="E35" s="142"/>
      <c r="F35" s="142"/>
      <c r="G35" s="142"/>
      <c r="J35" s="54">
        <v>112.65661912500001</v>
      </c>
      <c r="K35" s="54">
        <v>114.34646841187499</v>
      </c>
      <c r="L35" s="54">
        <v>115.7186260328175</v>
      </c>
      <c r="M35" s="54">
        <v>0</v>
      </c>
      <c r="N35" s="54">
        <v>0</v>
      </c>
      <c r="O35" s="54">
        <v>0</v>
      </c>
      <c r="P35" s="54">
        <v>0</v>
      </c>
      <c r="Q35" s="54">
        <v>0</v>
      </c>
      <c r="R35" s="54">
        <v>0</v>
      </c>
      <c r="S35" s="54">
        <v>0</v>
      </c>
      <c r="T35" s="54">
        <v>0</v>
      </c>
      <c r="U35" s="54">
        <v>0</v>
      </c>
    </row>
    <row r="36" spans="2:21" s="51" customFormat="1" outlineLevel="1">
      <c r="B36" s="142" t="s">
        <v>198</v>
      </c>
      <c r="C36" s="142"/>
      <c r="D36" s="142"/>
      <c r="E36" s="142"/>
      <c r="F36" s="142"/>
      <c r="G36" s="142"/>
      <c r="J36" s="54">
        <v>40.172127750000001</v>
      </c>
      <c r="K36" s="54">
        <v>40.774709666249997</v>
      </c>
      <c r="L36" s="54">
        <v>41.264006182244998</v>
      </c>
      <c r="M36" s="54">
        <v>0</v>
      </c>
      <c r="N36" s="54">
        <v>0</v>
      </c>
      <c r="O36" s="54">
        <v>0</v>
      </c>
      <c r="P36" s="54">
        <v>0</v>
      </c>
      <c r="Q36" s="54">
        <v>0</v>
      </c>
      <c r="R36" s="54">
        <v>0</v>
      </c>
      <c r="S36" s="54">
        <v>0</v>
      </c>
      <c r="T36" s="54">
        <v>0</v>
      </c>
      <c r="U36" s="54">
        <v>0</v>
      </c>
    </row>
    <row r="37" spans="2:21" s="51" customFormat="1" outlineLevel="1">
      <c r="B37" s="142" t="s">
        <v>199</v>
      </c>
      <c r="C37" s="142"/>
      <c r="D37" s="142"/>
      <c r="E37" s="142"/>
      <c r="F37" s="142"/>
      <c r="G37" s="142"/>
      <c r="J37" s="54">
        <v>174.66142500000001</v>
      </c>
      <c r="K37" s="54">
        <v>177.281346375</v>
      </c>
      <c r="L37" s="54">
        <v>179.40872253149999</v>
      </c>
      <c r="M37" s="54">
        <v>0</v>
      </c>
      <c r="N37" s="54">
        <v>0</v>
      </c>
      <c r="O37" s="54">
        <v>0</v>
      </c>
      <c r="P37" s="54">
        <v>0</v>
      </c>
      <c r="Q37" s="54">
        <v>0</v>
      </c>
      <c r="R37" s="54">
        <v>0</v>
      </c>
      <c r="S37" s="54">
        <v>0</v>
      </c>
      <c r="T37" s="54">
        <v>0</v>
      </c>
      <c r="U37" s="54">
        <v>0</v>
      </c>
    </row>
    <row r="38" spans="2:21" s="51" customFormat="1" outlineLevel="1">
      <c r="B38" s="142" t="s">
        <v>200</v>
      </c>
      <c r="C38" s="142"/>
      <c r="D38" s="142"/>
      <c r="E38" s="142"/>
      <c r="F38" s="142"/>
      <c r="G38" s="142"/>
      <c r="J38" s="54">
        <v>130.99606875000001</v>
      </c>
      <c r="K38" s="54">
        <v>132.96100978125</v>
      </c>
      <c r="L38" s="54">
        <v>134.556541898625</v>
      </c>
      <c r="M38" s="54">
        <v>0</v>
      </c>
      <c r="N38" s="54">
        <v>0</v>
      </c>
      <c r="O38" s="54">
        <v>0</v>
      </c>
      <c r="P38" s="54">
        <v>0</v>
      </c>
      <c r="Q38" s="54">
        <v>0</v>
      </c>
      <c r="R38" s="54">
        <v>0</v>
      </c>
      <c r="S38" s="54">
        <v>0</v>
      </c>
      <c r="T38" s="54">
        <v>0</v>
      </c>
      <c r="U38" s="54">
        <v>0</v>
      </c>
    </row>
    <row r="39" spans="2:21" s="51" customFormat="1" outlineLevel="1">
      <c r="B39" s="142" t="s">
        <v>201</v>
      </c>
      <c r="C39" s="142"/>
      <c r="D39" s="142"/>
      <c r="E39" s="142"/>
      <c r="F39" s="142"/>
      <c r="G39" s="142"/>
      <c r="J39" s="54">
        <v>62.004805875000002</v>
      </c>
      <c r="K39" s="54">
        <v>62.934877963124997</v>
      </c>
      <c r="L39" s="54">
        <v>63.690096498682493</v>
      </c>
      <c r="M39" s="54">
        <v>0</v>
      </c>
      <c r="N39" s="54">
        <v>0</v>
      </c>
      <c r="O39" s="54">
        <v>0</v>
      </c>
      <c r="P39" s="54">
        <v>0</v>
      </c>
      <c r="Q39" s="54">
        <v>0</v>
      </c>
      <c r="R39" s="54">
        <v>0</v>
      </c>
      <c r="S39" s="54">
        <v>0</v>
      </c>
      <c r="T39" s="54">
        <v>0</v>
      </c>
      <c r="U39" s="54">
        <v>0</v>
      </c>
    </row>
    <row r="40" spans="2:21" s="51" customFormat="1" outlineLevel="1">
      <c r="B40" s="142" t="s">
        <v>202</v>
      </c>
      <c r="C40" s="142"/>
      <c r="D40" s="142"/>
      <c r="E40" s="142"/>
      <c r="F40" s="142"/>
      <c r="G40" s="142"/>
      <c r="J40" s="54">
        <v>65.498034375000003</v>
      </c>
      <c r="K40" s="54">
        <v>66.480504890624999</v>
      </c>
      <c r="L40" s="54">
        <v>67.2782709493125</v>
      </c>
      <c r="M40" s="54">
        <v>0</v>
      </c>
      <c r="N40" s="54">
        <v>0</v>
      </c>
      <c r="O40" s="54">
        <v>0</v>
      </c>
      <c r="P40" s="54">
        <v>0</v>
      </c>
      <c r="Q40" s="54">
        <v>0</v>
      </c>
      <c r="R40" s="54">
        <v>0</v>
      </c>
      <c r="S40" s="54">
        <v>0</v>
      </c>
      <c r="T40" s="54">
        <v>0</v>
      </c>
      <c r="U40" s="54">
        <v>0</v>
      </c>
    </row>
    <row r="41" spans="2:21" s="51" customFormat="1" outlineLevel="1">
      <c r="B41" s="142" t="s">
        <v>203</v>
      </c>
      <c r="C41" s="142"/>
      <c r="D41" s="142"/>
      <c r="E41" s="142"/>
      <c r="F41" s="142"/>
      <c r="G41" s="142"/>
      <c r="J41" s="54">
        <v>121.15040422275001</v>
      </c>
      <c r="K41" s="54">
        <v>122.96766028609125</v>
      </c>
      <c r="L41" s="54">
        <v>124.44327220952434</v>
      </c>
      <c r="M41" s="54">
        <v>0</v>
      </c>
      <c r="N41" s="54">
        <v>0</v>
      </c>
      <c r="O41" s="54">
        <v>0</v>
      </c>
      <c r="P41" s="54">
        <v>0</v>
      </c>
      <c r="Q41" s="54">
        <v>0</v>
      </c>
      <c r="R41" s="54">
        <v>0</v>
      </c>
      <c r="S41" s="54">
        <v>0</v>
      </c>
      <c r="T41" s="54">
        <v>0</v>
      </c>
      <c r="U41" s="54">
        <v>0</v>
      </c>
    </row>
    <row r="42" spans="2:21" s="51" customFormat="1" outlineLevel="1">
      <c r="B42" s="142" t="s">
        <v>204</v>
      </c>
      <c r="C42" s="142"/>
      <c r="D42" s="142"/>
      <c r="E42" s="142"/>
      <c r="F42" s="142"/>
      <c r="G42" s="142"/>
      <c r="J42" s="54">
        <v>68.991262875000018</v>
      </c>
      <c r="K42" s="54">
        <v>70.026131818125009</v>
      </c>
      <c r="L42" s="54">
        <v>70.866445399942506</v>
      </c>
      <c r="M42" s="54">
        <v>0</v>
      </c>
      <c r="N42" s="54">
        <v>0</v>
      </c>
      <c r="O42" s="54">
        <v>0</v>
      </c>
      <c r="P42" s="54">
        <v>0</v>
      </c>
      <c r="Q42" s="54">
        <v>0</v>
      </c>
      <c r="R42" s="54">
        <v>0</v>
      </c>
      <c r="S42" s="54">
        <v>0</v>
      </c>
      <c r="T42" s="54">
        <v>0</v>
      </c>
      <c r="U42" s="54">
        <v>0</v>
      </c>
    </row>
    <row r="43" spans="2:21" s="51" customFormat="1" outlineLevel="1">
      <c r="B43" s="142" t="s">
        <v>205</v>
      </c>
      <c r="C43" s="142"/>
      <c r="D43" s="142"/>
      <c r="E43" s="142"/>
      <c r="F43" s="142"/>
      <c r="G43" s="142"/>
      <c r="J43" s="54">
        <v>450</v>
      </c>
      <c r="K43" s="54">
        <v>450</v>
      </c>
      <c r="L43" s="54">
        <v>450</v>
      </c>
      <c r="M43" s="54">
        <v>0</v>
      </c>
      <c r="N43" s="54">
        <v>0</v>
      </c>
      <c r="O43" s="54">
        <v>0</v>
      </c>
      <c r="P43" s="54">
        <v>0</v>
      </c>
      <c r="Q43" s="54">
        <v>0</v>
      </c>
      <c r="R43" s="54">
        <v>0</v>
      </c>
      <c r="S43" s="54">
        <v>0</v>
      </c>
      <c r="T43" s="54">
        <v>0</v>
      </c>
      <c r="U43" s="54">
        <v>0</v>
      </c>
    </row>
    <row r="44" spans="2:21" s="51" customFormat="1" outlineLevel="1">
      <c r="B44" s="142" t="s">
        <v>206</v>
      </c>
      <c r="C44" s="142"/>
      <c r="D44" s="142"/>
      <c r="E44" s="142"/>
      <c r="F44" s="142"/>
      <c r="G44" s="142"/>
      <c r="J44" s="54">
        <v>50</v>
      </c>
      <c r="K44" s="54">
        <v>50</v>
      </c>
      <c r="L44" s="54">
        <v>50</v>
      </c>
      <c r="M44" s="54">
        <v>0</v>
      </c>
      <c r="N44" s="54">
        <v>0</v>
      </c>
      <c r="O44" s="54">
        <v>0</v>
      </c>
      <c r="P44" s="54">
        <v>0</v>
      </c>
      <c r="Q44" s="54">
        <v>0</v>
      </c>
      <c r="R44" s="54">
        <v>0</v>
      </c>
      <c r="S44" s="54">
        <v>0</v>
      </c>
      <c r="T44" s="54">
        <v>0</v>
      </c>
      <c r="U44" s="54">
        <v>0</v>
      </c>
    </row>
    <row r="45" spans="2:21" s="51" customFormat="1" outlineLevel="1">
      <c r="B45" s="142" t="s">
        <v>207</v>
      </c>
      <c r="C45" s="142"/>
      <c r="D45" s="142"/>
      <c r="E45" s="142"/>
      <c r="F45" s="142"/>
      <c r="G45" s="142"/>
      <c r="J45" s="55">
        <v>39.298820625000012</v>
      </c>
      <c r="K45" s="55">
        <v>39.888302934375005</v>
      </c>
      <c r="L45" s="55">
        <v>40.3669625695875</v>
      </c>
      <c r="M45" s="55">
        <v>0</v>
      </c>
      <c r="N45" s="55">
        <v>0</v>
      </c>
      <c r="O45" s="55">
        <v>0</v>
      </c>
      <c r="P45" s="55">
        <v>0</v>
      </c>
      <c r="Q45" s="55">
        <v>0</v>
      </c>
      <c r="R45" s="55">
        <v>0</v>
      </c>
      <c r="S45" s="55">
        <v>0</v>
      </c>
      <c r="T45" s="55">
        <v>0</v>
      </c>
      <c r="U45" s="55">
        <v>0</v>
      </c>
    </row>
    <row r="46" spans="2:21" s="51" customFormat="1" outlineLevel="1">
      <c r="B46" s="143" t="s">
        <v>113</v>
      </c>
      <c r="C46" s="143"/>
      <c r="D46" s="143"/>
      <c r="E46" s="143"/>
      <c r="F46" s="143"/>
      <c r="G46" s="143"/>
      <c r="J46" s="53">
        <f t="shared" ref="J46:U46" si="14">SUM(J34:J45)</f>
        <v>1402.7602810977501</v>
      </c>
      <c r="K46" s="53">
        <f t="shared" si="14"/>
        <v>1416.301685314216</v>
      </c>
      <c r="L46" s="53">
        <f t="shared" si="14"/>
        <v>1427.2973055379869</v>
      </c>
      <c r="M46" s="53">
        <f t="shared" si="14"/>
        <v>0</v>
      </c>
      <c r="N46" s="53">
        <f t="shared" si="14"/>
        <v>0</v>
      </c>
      <c r="O46" s="53">
        <f t="shared" si="14"/>
        <v>0</v>
      </c>
      <c r="P46" s="53">
        <f t="shared" si="14"/>
        <v>0</v>
      </c>
      <c r="Q46" s="53">
        <f t="shared" si="14"/>
        <v>0</v>
      </c>
      <c r="R46" s="53">
        <f t="shared" si="14"/>
        <v>0</v>
      </c>
      <c r="S46" s="53">
        <f t="shared" si="14"/>
        <v>0</v>
      </c>
      <c r="T46" s="53">
        <f t="shared" si="14"/>
        <v>0</v>
      </c>
      <c r="U46" s="53">
        <f t="shared" si="14"/>
        <v>0</v>
      </c>
    </row>
    <row r="47" spans="2:21" s="51" customFormat="1" outlineLevel="1"/>
    <row r="48" spans="2:21" s="51" customFormat="1" outlineLevel="1">
      <c r="B48" s="142" t="s">
        <v>208</v>
      </c>
      <c r="C48" s="142"/>
      <c r="D48" s="142"/>
      <c r="E48" s="142"/>
      <c r="F48" s="142"/>
      <c r="G48" s="142"/>
      <c r="J48" s="55">
        <v>0</v>
      </c>
      <c r="K48" s="55">
        <v>0</v>
      </c>
      <c r="L48" s="55">
        <v>0</v>
      </c>
      <c r="M48" s="55">
        <v>0</v>
      </c>
      <c r="N48" s="55">
        <v>0</v>
      </c>
      <c r="O48" s="55">
        <v>0</v>
      </c>
      <c r="P48" s="55">
        <v>0</v>
      </c>
      <c r="Q48" s="55">
        <v>0</v>
      </c>
      <c r="R48" s="55">
        <v>0</v>
      </c>
      <c r="S48" s="55">
        <v>0</v>
      </c>
      <c r="T48" s="55">
        <v>0</v>
      </c>
      <c r="U48" s="55">
        <v>0</v>
      </c>
    </row>
    <row r="49" spans="2:21" s="51" customFormat="1" outlineLevel="1">
      <c r="B49" s="143" t="s">
        <v>124</v>
      </c>
      <c r="C49" s="143"/>
      <c r="D49" s="143"/>
      <c r="E49" s="143"/>
      <c r="F49" s="143"/>
      <c r="G49" s="143"/>
      <c r="J49" s="53">
        <f t="shared" ref="J49:U49" si="15">SUM(J48:J48)</f>
        <v>0</v>
      </c>
      <c r="K49" s="53">
        <f t="shared" si="15"/>
        <v>0</v>
      </c>
      <c r="L49" s="53">
        <f t="shared" si="15"/>
        <v>0</v>
      </c>
      <c r="M49" s="53">
        <f t="shared" si="15"/>
        <v>0</v>
      </c>
      <c r="N49" s="53">
        <f t="shared" si="15"/>
        <v>0</v>
      </c>
      <c r="O49" s="53">
        <f t="shared" si="15"/>
        <v>0</v>
      </c>
      <c r="P49" s="53">
        <f t="shared" si="15"/>
        <v>0</v>
      </c>
      <c r="Q49" s="53">
        <f t="shared" si="15"/>
        <v>0</v>
      </c>
      <c r="R49" s="53">
        <f t="shared" si="15"/>
        <v>0</v>
      </c>
      <c r="S49" s="53">
        <f t="shared" si="15"/>
        <v>0</v>
      </c>
      <c r="T49" s="53">
        <f t="shared" si="15"/>
        <v>0</v>
      </c>
      <c r="U49" s="53">
        <f t="shared" si="15"/>
        <v>0</v>
      </c>
    </row>
    <row r="50" spans="2:21" s="51" customFormat="1" outlineLevel="1"/>
    <row r="51" spans="2:21" s="51" customFormat="1" outlineLevel="1">
      <c r="B51" s="56" t="s">
        <v>114</v>
      </c>
      <c r="J51" s="57">
        <f t="shared" ref="J51:U51" si="16">J29+J32-J46-J49</f>
        <v>599.73295652725074</v>
      </c>
      <c r="K51" s="57">
        <f t="shared" si="16"/>
        <v>616.2289508751594</v>
      </c>
      <c r="L51" s="57">
        <f t="shared" si="16"/>
        <v>629.62369828566102</v>
      </c>
      <c r="M51" s="57">
        <f t="shared" si="16"/>
        <v>0</v>
      </c>
      <c r="N51" s="57">
        <f t="shared" si="16"/>
        <v>0</v>
      </c>
      <c r="O51" s="57">
        <f t="shared" si="16"/>
        <v>0</v>
      </c>
      <c r="P51" s="57">
        <f t="shared" si="16"/>
        <v>0</v>
      </c>
      <c r="Q51" s="57">
        <f t="shared" si="16"/>
        <v>0</v>
      </c>
      <c r="R51" s="57">
        <f t="shared" si="16"/>
        <v>0</v>
      </c>
      <c r="S51" s="57">
        <f t="shared" si="16"/>
        <v>0</v>
      </c>
      <c r="T51" s="57">
        <f t="shared" si="16"/>
        <v>0</v>
      </c>
      <c r="U51" s="57">
        <f t="shared" si="16"/>
        <v>0</v>
      </c>
    </row>
    <row r="52" spans="2:21" s="51" customFormat="1" outlineLevel="1"/>
    <row r="53" spans="2:21" s="51" customFormat="1" outlineLevel="1">
      <c r="B53" s="142" t="s">
        <v>209</v>
      </c>
      <c r="C53" s="142"/>
      <c r="D53" s="142"/>
      <c r="E53" s="142"/>
      <c r="F53" s="142"/>
      <c r="G53" s="142"/>
      <c r="J53" s="54">
        <v>55.55555555555555</v>
      </c>
      <c r="K53" s="54">
        <v>55.55555555555555</v>
      </c>
      <c r="L53" s="54">
        <v>55.55555555555555</v>
      </c>
      <c r="M53" s="54">
        <v>0</v>
      </c>
      <c r="N53" s="54">
        <v>0</v>
      </c>
      <c r="O53" s="54">
        <v>0</v>
      </c>
      <c r="P53" s="54">
        <v>0</v>
      </c>
      <c r="Q53" s="54">
        <v>0</v>
      </c>
      <c r="R53" s="54">
        <v>0</v>
      </c>
      <c r="S53" s="54">
        <v>0</v>
      </c>
      <c r="T53" s="54">
        <v>0</v>
      </c>
      <c r="U53" s="54">
        <v>0</v>
      </c>
    </row>
    <row r="54" spans="2:21" s="51" customFormat="1" outlineLevel="1">
      <c r="B54" s="144" t="s">
        <v>210</v>
      </c>
      <c r="C54" s="145"/>
      <c r="D54" s="145"/>
      <c r="E54" s="145"/>
      <c r="F54" s="145"/>
      <c r="G54" s="146"/>
      <c r="J54" s="55">
        <v>41.666666666666664</v>
      </c>
      <c r="K54" s="55">
        <v>41.666666666666664</v>
      </c>
      <c r="L54" s="55">
        <v>41.666666666666664</v>
      </c>
      <c r="M54" s="55">
        <v>0</v>
      </c>
      <c r="N54" s="55">
        <v>0</v>
      </c>
      <c r="O54" s="55">
        <v>0</v>
      </c>
      <c r="P54" s="55">
        <v>0</v>
      </c>
      <c r="Q54" s="55">
        <v>0</v>
      </c>
      <c r="R54" s="55">
        <v>0</v>
      </c>
      <c r="S54" s="55">
        <v>0</v>
      </c>
      <c r="T54" s="55">
        <v>0</v>
      </c>
      <c r="U54" s="55">
        <v>0</v>
      </c>
    </row>
    <row r="55" spans="2:21" s="51" customFormat="1" outlineLevel="1">
      <c r="B55" s="143" t="s">
        <v>115</v>
      </c>
      <c r="C55" s="143"/>
      <c r="D55" s="143"/>
      <c r="E55" s="143"/>
      <c r="F55" s="143"/>
      <c r="G55" s="143"/>
      <c r="J55" s="53">
        <f t="shared" ref="J55:U55" si="17">SUM(J53:J54)</f>
        <v>97.222222222222214</v>
      </c>
      <c r="K55" s="53">
        <f t="shared" si="17"/>
        <v>97.222222222222214</v>
      </c>
      <c r="L55" s="53">
        <f t="shared" si="17"/>
        <v>97.222222222222214</v>
      </c>
      <c r="M55" s="53">
        <f t="shared" si="17"/>
        <v>0</v>
      </c>
      <c r="N55" s="53">
        <f t="shared" si="17"/>
        <v>0</v>
      </c>
      <c r="O55" s="53">
        <f t="shared" si="17"/>
        <v>0</v>
      </c>
      <c r="P55" s="53">
        <f t="shared" si="17"/>
        <v>0</v>
      </c>
      <c r="Q55" s="53">
        <f t="shared" si="17"/>
        <v>0</v>
      </c>
      <c r="R55" s="53">
        <f t="shared" si="17"/>
        <v>0</v>
      </c>
      <c r="S55" s="53">
        <f t="shared" si="17"/>
        <v>0</v>
      </c>
      <c r="T55" s="53">
        <f t="shared" si="17"/>
        <v>0</v>
      </c>
      <c r="U55" s="53">
        <f t="shared" si="17"/>
        <v>0</v>
      </c>
    </row>
    <row r="56" spans="2:21" s="51" customFormat="1" outlineLevel="1"/>
    <row r="57" spans="2:21" s="51" customFormat="1" outlineLevel="1">
      <c r="B57" s="56" t="s">
        <v>116</v>
      </c>
      <c r="J57" s="57">
        <f t="shared" ref="J57:U57" si="18">J51-J55</f>
        <v>502.51073430502851</v>
      </c>
      <c r="K57" s="57">
        <f t="shared" si="18"/>
        <v>519.00672865293723</v>
      </c>
      <c r="L57" s="57">
        <f t="shared" si="18"/>
        <v>532.40147606343885</v>
      </c>
      <c r="M57" s="57">
        <f t="shared" si="18"/>
        <v>0</v>
      </c>
      <c r="N57" s="57">
        <f t="shared" si="18"/>
        <v>0</v>
      </c>
      <c r="O57" s="57">
        <f t="shared" si="18"/>
        <v>0</v>
      </c>
      <c r="P57" s="57">
        <f t="shared" si="18"/>
        <v>0</v>
      </c>
      <c r="Q57" s="57">
        <f t="shared" si="18"/>
        <v>0</v>
      </c>
      <c r="R57" s="57">
        <f t="shared" si="18"/>
        <v>0</v>
      </c>
      <c r="S57" s="57">
        <f t="shared" si="18"/>
        <v>0</v>
      </c>
      <c r="T57" s="57">
        <f t="shared" si="18"/>
        <v>0</v>
      </c>
      <c r="U57" s="57">
        <f t="shared" si="18"/>
        <v>0</v>
      </c>
    </row>
    <row r="58" spans="2:21" s="51" customFormat="1" outlineLevel="1"/>
    <row r="59" spans="2:21" s="51" customFormat="1" outlineLevel="1">
      <c r="B59" s="101" t="s">
        <v>142</v>
      </c>
      <c r="J59" s="114">
        <v>4</v>
      </c>
      <c r="K59" s="114">
        <v>4.0199999999999996</v>
      </c>
      <c r="L59" s="114">
        <v>4.0400999999999989</v>
      </c>
      <c r="M59" s="114">
        <v>0</v>
      </c>
      <c r="N59" s="114">
        <v>0</v>
      </c>
      <c r="O59" s="114">
        <v>0</v>
      </c>
      <c r="P59" s="114">
        <v>0</v>
      </c>
      <c r="Q59" s="114">
        <v>0</v>
      </c>
      <c r="R59" s="114">
        <v>0</v>
      </c>
      <c r="S59" s="114">
        <v>0</v>
      </c>
      <c r="T59" s="114">
        <v>0</v>
      </c>
      <c r="U59" s="114">
        <v>0</v>
      </c>
    </row>
    <row r="60" spans="2:21" s="51" customFormat="1" outlineLevel="1"/>
    <row r="61" spans="2:21" s="51" customFormat="1" outlineLevel="1">
      <c r="B61" s="142" t="s">
        <v>211</v>
      </c>
      <c r="C61" s="142"/>
      <c r="D61" s="142"/>
      <c r="E61" s="142"/>
      <c r="F61" s="142"/>
      <c r="G61" s="142"/>
      <c r="I61" s="110"/>
      <c r="J61" s="55">
        <v>25</v>
      </c>
      <c r="K61" s="55">
        <v>24.25</v>
      </c>
      <c r="L61" s="55">
        <v>23.522500000000001</v>
      </c>
      <c r="M61" s="55">
        <v>0</v>
      </c>
      <c r="N61" s="55">
        <v>0</v>
      </c>
      <c r="O61" s="55">
        <v>0</v>
      </c>
      <c r="P61" s="55">
        <v>0</v>
      </c>
      <c r="Q61" s="55">
        <v>0</v>
      </c>
      <c r="R61" s="55">
        <v>0</v>
      </c>
      <c r="S61" s="55">
        <v>0</v>
      </c>
      <c r="T61" s="55">
        <v>0</v>
      </c>
      <c r="U61" s="55">
        <v>0</v>
      </c>
    </row>
    <row r="62" spans="2:21" s="51" customFormat="1" outlineLevel="1">
      <c r="B62" s="143" t="s">
        <v>143</v>
      </c>
      <c r="C62" s="143"/>
      <c r="D62" s="143"/>
      <c r="E62" s="143"/>
      <c r="F62" s="143"/>
      <c r="G62" s="143"/>
      <c r="I62" s="110"/>
      <c r="J62" s="53">
        <f t="shared" ref="J62:U62" si="19">SUM(J61:J61)</f>
        <v>25</v>
      </c>
      <c r="K62" s="53">
        <f t="shared" si="19"/>
        <v>24.25</v>
      </c>
      <c r="L62" s="53">
        <f t="shared" si="19"/>
        <v>23.522500000000001</v>
      </c>
      <c r="M62" s="53">
        <f t="shared" si="19"/>
        <v>0</v>
      </c>
      <c r="N62" s="53">
        <f t="shared" si="19"/>
        <v>0</v>
      </c>
      <c r="O62" s="53">
        <f t="shared" si="19"/>
        <v>0</v>
      </c>
      <c r="P62" s="53">
        <f t="shared" si="19"/>
        <v>0</v>
      </c>
      <c r="Q62" s="53">
        <f t="shared" si="19"/>
        <v>0</v>
      </c>
      <c r="R62" s="53">
        <f t="shared" si="19"/>
        <v>0</v>
      </c>
      <c r="S62" s="53">
        <f t="shared" si="19"/>
        <v>0</v>
      </c>
      <c r="T62" s="53">
        <f t="shared" si="19"/>
        <v>0</v>
      </c>
      <c r="U62" s="53">
        <f t="shared" si="19"/>
        <v>0</v>
      </c>
    </row>
    <row r="63" spans="2:21" s="51" customFormat="1" outlineLevel="1"/>
    <row r="64" spans="2:21" s="51" customFormat="1" outlineLevel="1">
      <c r="B64" s="56" t="s">
        <v>117</v>
      </c>
      <c r="J64" s="57">
        <f t="shared" ref="J64:U64" si="20">J57+J59-J62</f>
        <v>481.51073430502851</v>
      </c>
      <c r="K64" s="57">
        <f t="shared" si="20"/>
        <v>498.77672865293721</v>
      </c>
      <c r="L64" s="57">
        <f t="shared" si="20"/>
        <v>512.91907606343887</v>
      </c>
      <c r="M64" s="57">
        <f t="shared" si="20"/>
        <v>0</v>
      </c>
      <c r="N64" s="57">
        <f t="shared" si="20"/>
        <v>0</v>
      </c>
      <c r="O64" s="57">
        <f t="shared" si="20"/>
        <v>0</v>
      </c>
      <c r="P64" s="57">
        <f t="shared" si="20"/>
        <v>0</v>
      </c>
      <c r="Q64" s="57">
        <f t="shared" si="20"/>
        <v>0</v>
      </c>
      <c r="R64" s="57">
        <f t="shared" si="20"/>
        <v>0</v>
      </c>
      <c r="S64" s="57">
        <f t="shared" si="20"/>
        <v>0</v>
      </c>
      <c r="T64" s="57">
        <f t="shared" si="20"/>
        <v>0</v>
      </c>
      <c r="U64" s="57">
        <f t="shared" si="20"/>
        <v>0</v>
      </c>
    </row>
    <row r="65" spans="2:33" s="51" customFormat="1" outlineLevel="1"/>
    <row r="66" spans="2:33" s="51" customFormat="1" outlineLevel="1">
      <c r="B66" s="58" t="s">
        <v>118</v>
      </c>
      <c r="J66" s="46">
        <v>119.18043621540798</v>
      </c>
      <c r="K66" s="46">
        <v>122.10027609197242</v>
      </c>
      <c r="L66" s="46">
        <v>124.50544687174266</v>
      </c>
      <c r="M66" s="46">
        <v>0</v>
      </c>
      <c r="N66" s="46">
        <v>0</v>
      </c>
      <c r="O66" s="46">
        <v>0</v>
      </c>
      <c r="P66" s="46">
        <v>0</v>
      </c>
      <c r="Q66" s="46">
        <v>0</v>
      </c>
      <c r="R66" s="46">
        <v>0</v>
      </c>
      <c r="S66" s="46">
        <v>0</v>
      </c>
      <c r="T66" s="46">
        <v>0</v>
      </c>
      <c r="U66" s="46">
        <v>0</v>
      </c>
      <c r="V66"/>
      <c r="W66"/>
      <c r="X66"/>
      <c r="Y66"/>
      <c r="Z66"/>
      <c r="AA66"/>
      <c r="AB66"/>
      <c r="AC66"/>
      <c r="AD66"/>
      <c r="AE66"/>
      <c r="AF66"/>
      <c r="AG66"/>
    </row>
    <row r="67" spans="2:33" s="51" customFormat="1" outlineLevel="1"/>
    <row r="68" spans="2:33" s="51" customFormat="1" ht="12.75" outlineLevel="1" thickBot="1">
      <c r="B68" s="56" t="s">
        <v>119</v>
      </c>
      <c r="J68" s="50">
        <f t="shared" ref="J68:U68" si="21">J64-J66</f>
        <v>362.33029808962056</v>
      </c>
      <c r="K68" s="50">
        <f t="shared" si="21"/>
        <v>376.67645256096478</v>
      </c>
      <c r="L68" s="50">
        <f t="shared" si="21"/>
        <v>388.4136291916962</v>
      </c>
      <c r="M68" s="50">
        <f t="shared" si="21"/>
        <v>0</v>
      </c>
      <c r="N68" s="50">
        <f t="shared" si="21"/>
        <v>0</v>
      </c>
      <c r="O68" s="50">
        <f t="shared" si="21"/>
        <v>0</v>
      </c>
      <c r="P68" s="50">
        <f t="shared" si="21"/>
        <v>0</v>
      </c>
      <c r="Q68" s="50">
        <f t="shared" si="21"/>
        <v>0</v>
      </c>
      <c r="R68" s="50">
        <f t="shared" si="21"/>
        <v>0</v>
      </c>
      <c r="S68" s="50">
        <f t="shared" si="21"/>
        <v>0</v>
      </c>
      <c r="T68" s="50">
        <f t="shared" si="21"/>
        <v>0</v>
      </c>
      <c r="U68" s="50">
        <f t="shared" si="21"/>
        <v>0</v>
      </c>
      <c r="V68"/>
      <c r="W68"/>
      <c r="X68"/>
      <c r="Y68"/>
      <c r="Z68"/>
      <c r="AA68"/>
      <c r="AB68"/>
      <c r="AC68"/>
      <c r="AD68"/>
      <c r="AE68"/>
      <c r="AF68"/>
      <c r="AG68"/>
    </row>
    <row r="69" spans="2:33" ht="12.75" thickTop="1"/>
  </sheetData>
  <sheetProtection algorithmName="SHA-512" hashValue="cDz2KFYSK3IuiDaySO83w/NkiPcZs3ZtUE1Zmil32UyFeKt7nGAkrQ/fGn2cOuJ5PJ6Yh2wFQ0zvoZKF5xjBCA==" saltValue="xDIFVASk2+HZzMbFJdPbKQ==" spinCount="100000" sheet="1" objects="1" scenarios="1" formatColumns="0" formatRows="0"/>
  <mergeCells count="29">
    <mergeCell ref="B62:G62"/>
    <mergeCell ref="B31:G31"/>
    <mergeCell ref="B32:G32"/>
    <mergeCell ref="B48:G48"/>
    <mergeCell ref="B46:G46"/>
    <mergeCell ref="B53:G53"/>
    <mergeCell ref="B54:G54"/>
    <mergeCell ref="B55:G55"/>
    <mergeCell ref="B61:G61"/>
    <mergeCell ref="B49:G49"/>
    <mergeCell ref="B38:G38"/>
    <mergeCell ref="B39:G39"/>
    <mergeCell ref="B40:G40"/>
    <mergeCell ref="B41:G41"/>
    <mergeCell ref="B42:G42"/>
    <mergeCell ref="B43:G43"/>
    <mergeCell ref="B18:G18"/>
    <mergeCell ref="B44:G44"/>
    <mergeCell ref="B45:G45"/>
    <mergeCell ref="B37:G37"/>
    <mergeCell ref="B21:G21"/>
    <mergeCell ref="B23:G23"/>
    <mergeCell ref="B22:G22"/>
    <mergeCell ref="B25:G25"/>
    <mergeCell ref="B26:G26"/>
    <mergeCell ref="B27:G27"/>
    <mergeCell ref="B34:G34"/>
    <mergeCell ref="B35:G35"/>
    <mergeCell ref="B36:G36"/>
  </mergeCells>
  <phoneticPr fontId="27" type="noConversion"/>
  <conditionalFormatting sqref="J29:U29">
    <cfRule type="expression" dxfId="39" priority="5">
      <formula>J$8&gt;DD_Ts_Last_Hist_Mth</formula>
    </cfRule>
  </conditionalFormatting>
  <conditionalFormatting sqref="J51:U51">
    <cfRule type="expression" dxfId="38" priority="8">
      <formula>J$8&gt;DD_Ts_Last_Hist_Mth</formula>
    </cfRule>
  </conditionalFormatting>
  <conditionalFormatting sqref="J57:U57">
    <cfRule type="expression" dxfId="37" priority="11">
      <formula>J$8&gt;DD_Ts_Last_Hist_Mth</formula>
    </cfRule>
  </conditionalFormatting>
  <conditionalFormatting sqref="J64:U64">
    <cfRule type="expression" dxfId="36" priority="14">
      <formula>J$8&gt;DD_Ts_Last_Hist_Mth</formula>
    </cfRule>
  </conditionalFormatting>
  <conditionalFormatting sqref="J66:U66">
    <cfRule type="expression" dxfId="35" priority="15">
      <formula>J$8&gt;DD_Ts_Last_Hist_Mth</formula>
    </cfRule>
  </conditionalFormatting>
  <conditionalFormatting sqref="J68:U68">
    <cfRule type="expression" dxfId="34" priority="16">
      <formula>J$8&gt;DD_Ts_Last_Hist_Mth</formula>
    </cfRule>
  </conditionalFormatting>
  <conditionalFormatting sqref="J59:U59">
    <cfRule type="expression" dxfId="33" priority="21">
      <formula>J$8&gt;DD_Ts_Last_Hist_Mth</formula>
    </cfRule>
  </conditionalFormatting>
  <conditionalFormatting sqref="J21:U22">
    <cfRule type="expression" dxfId="32" priority="22">
      <formula>J$8&gt;DD_Ts_Last_Hist_Mth</formula>
    </cfRule>
  </conditionalFormatting>
  <conditionalFormatting sqref="J23:U23">
    <cfRule type="expression" dxfId="31" priority="23">
      <formula>J$8&gt;DD_Ts_Last_Hist_Mth</formula>
    </cfRule>
  </conditionalFormatting>
  <conditionalFormatting sqref="J25:U26">
    <cfRule type="expression" dxfId="30" priority="24">
      <formula>J$8&gt;DD_Ts_Last_Hist_Mth</formula>
    </cfRule>
  </conditionalFormatting>
  <conditionalFormatting sqref="J27:U27">
    <cfRule type="expression" dxfId="29" priority="25">
      <formula>J$8&gt;DD_Ts_Last_Hist_Mth</formula>
    </cfRule>
  </conditionalFormatting>
  <conditionalFormatting sqref="J32:U32">
    <cfRule type="expression" dxfId="28" priority="27">
      <formula>J$8&gt;DD_Ts_Last_Hist_Mth</formula>
    </cfRule>
  </conditionalFormatting>
  <conditionalFormatting sqref="J31:U31">
    <cfRule type="expression" dxfId="27" priority="26">
      <formula>J$8&gt;DD_Ts_Last_Hist_Mth</formula>
    </cfRule>
  </conditionalFormatting>
  <conditionalFormatting sqref="J48:U48">
    <cfRule type="expression" dxfId="26" priority="30">
      <formula>J$8&gt;DD_Ts_Last_Hist_Mth</formula>
    </cfRule>
  </conditionalFormatting>
  <conditionalFormatting sqref="J49:U49">
    <cfRule type="expression" dxfId="25" priority="31">
      <formula>J$8&gt;DD_Ts_Last_Hist_Mth</formula>
    </cfRule>
  </conditionalFormatting>
  <conditionalFormatting sqref="J53:U54">
    <cfRule type="expression" dxfId="24" priority="32">
      <formula>J$8&gt;DD_Ts_Last_Hist_Mth</formula>
    </cfRule>
  </conditionalFormatting>
  <conditionalFormatting sqref="J55:U55">
    <cfRule type="expression" dxfId="23" priority="33">
      <formula>J$8&gt;DD_Ts_Last_Hist_Mth</formula>
    </cfRule>
  </conditionalFormatting>
  <conditionalFormatting sqref="J61:U61">
    <cfRule type="expression" dxfId="22" priority="34">
      <formula>J$8&gt;DD_Ts_Last_Hist_Mth</formula>
    </cfRule>
  </conditionalFormatting>
  <conditionalFormatting sqref="J62:U62">
    <cfRule type="expression" dxfId="21" priority="35">
      <formula>J$8&gt;DD_Ts_Last_Hist_Mth</formula>
    </cfRule>
  </conditionalFormatting>
  <conditionalFormatting sqref="J34:U45">
    <cfRule type="expression" dxfId="20" priority="36">
      <formula>J$8&gt;DD_Ts_Last_Hist_Mth</formula>
    </cfRule>
  </conditionalFormatting>
  <conditionalFormatting sqref="J46:U46">
    <cfRule type="expression" dxfId="19" priority="37">
      <formula>J$8&gt;DD_Ts_Last_Hist_Mth</formula>
    </cfRule>
  </conditionalFormatting>
  <dataValidations count="1">
    <dataValidation type="custom" showErrorMessage="1" errorTitle="Invalid Assumption" error="Assumption must be a number." sqref="J21:U22 J66:U66 J61:U61 J53:U54 J48:U48 J31:U31 J25:U26 J59:U59 J34:U45" xr:uid="{3A089274-CD6C-4BFD-9F7D-B41BDE44F2C6}">
      <formula1>NOT(ISERROR(J21/1))</formula1>
    </dataValidation>
  </dataValidations>
  <hyperlinks>
    <hyperlink ref="A1" location="HL_Home" tooltip="Go to Table of Contents" display="HL_Home" xr:uid="{03E96558-D0C0-4262-891C-3E110A273B28}"/>
    <hyperlink ref="B18" location="HL_IS_Ass" tooltip="Click to follow hyperlink." display="HL_IS_Ass" xr:uid="{74E04D19-B64E-4409-9B0E-68EA5FA5BB01}"/>
    <hyperlink ref="B18:G18" location="HL_IS_Ass" tooltip="Click to follow hyperlink." display="HL_IS_Ass" xr:uid="{E5DD4E73-5146-4E86-B326-B06E65D8C25B}"/>
    <hyperlink ref="A2" location="HL_Err_Chk" tooltip="Go to Error Checks" display="HL_Err_Chk" xr:uid="{B8B79C5E-EBFF-426C-8E5D-62EFBCC3834A}"/>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18079-FF8F-4B8E-A148-5EE46845CD0E}">
  <sheetPr codeName="Sheet6">
    <tabColor theme="4"/>
    <pageSetUpPr autoPageBreaks="0"/>
  </sheetPr>
  <dimension ref="A1:U67"/>
  <sheetViews>
    <sheetView showGridLines="0" zoomScaleNormal="100" workbookViewId="0">
      <pane xSplit="9" ySplit="13" topLeftCell="J14" activePane="bottomRight" state="frozen"/>
      <selection pane="topRight" activeCell="J1" sqref="J1"/>
      <selection pane="bottomLeft" activeCell="A14" sqref="A14"/>
      <selection pane="bottomRight"/>
    </sheetView>
  </sheetViews>
  <sheetFormatPr defaultColWidth="11.7109375" defaultRowHeight="12" outlineLevelRow="2"/>
  <cols>
    <col min="1" max="5" width="3.7109375" customWidth="1"/>
  </cols>
  <sheetData>
    <row r="1" spans="1:21" ht="15">
      <c r="A1" s="14" t="s">
        <v>11</v>
      </c>
      <c r="B1" s="27" t="s">
        <v>158</v>
      </c>
    </row>
    <row r="2" spans="1:21" ht="12.75">
      <c r="A2" s="26" t="s">
        <v>29</v>
      </c>
      <c r="B2" s="3" t="str">
        <f>Model_Name</f>
        <v>P&amp;L Variance Analysis</v>
      </c>
    </row>
    <row r="3" spans="1:21">
      <c r="B3" s="59"/>
      <c r="C3" s="59"/>
      <c r="D3" s="59"/>
      <c r="E3" s="59"/>
      <c r="F3" s="59"/>
      <c r="G3" s="59"/>
      <c r="H3" s="59"/>
      <c r="I3" s="59"/>
      <c r="J3" s="59"/>
      <c r="K3" s="59"/>
      <c r="L3" s="59"/>
      <c r="M3" s="59"/>
      <c r="N3" s="59"/>
      <c r="O3" s="59"/>
      <c r="P3" s="59"/>
      <c r="Q3" s="59"/>
      <c r="R3" s="59"/>
      <c r="S3" s="59"/>
      <c r="T3" s="59"/>
      <c r="U3" s="59"/>
    </row>
    <row r="4" spans="1:21">
      <c r="B4" s="35" t="s">
        <v>100</v>
      </c>
      <c r="C4" s="35"/>
      <c r="D4" s="35"/>
      <c r="E4" s="35"/>
      <c r="F4" s="35"/>
      <c r="G4" s="35"/>
      <c r="H4" s="35"/>
      <c r="I4" s="35"/>
      <c r="J4" s="39" t="str">
        <f t="shared" ref="J4:U4" si="0">TEXT(J7,"mmm-yy")</f>
        <v>Jul-21</v>
      </c>
      <c r="K4" s="39" t="str">
        <f t="shared" si="0"/>
        <v>Aug-21</v>
      </c>
      <c r="L4" s="39" t="str">
        <f t="shared" si="0"/>
        <v>Sep-21</v>
      </c>
      <c r="M4" s="39" t="str">
        <f t="shared" si="0"/>
        <v>Oct-21</v>
      </c>
      <c r="N4" s="39" t="str">
        <f t="shared" si="0"/>
        <v>Nov-21</v>
      </c>
      <c r="O4" s="39" t="str">
        <f t="shared" si="0"/>
        <v>Dec-21</v>
      </c>
      <c r="P4" s="39" t="str">
        <f t="shared" si="0"/>
        <v>Jan-22</v>
      </c>
      <c r="Q4" s="39" t="str">
        <f t="shared" si="0"/>
        <v>Feb-22</v>
      </c>
      <c r="R4" s="39" t="str">
        <f t="shared" si="0"/>
        <v>Mar-22</v>
      </c>
      <c r="S4" s="39" t="str">
        <f t="shared" si="0"/>
        <v>Apr-22</v>
      </c>
      <c r="T4" s="39" t="str">
        <f t="shared" si="0"/>
        <v>May-22</v>
      </c>
      <c r="U4" s="39" t="str">
        <f t="shared" si="0"/>
        <v>Jun-22</v>
      </c>
    </row>
    <row r="5" spans="1:21">
      <c r="B5" s="42" t="s">
        <v>97</v>
      </c>
      <c r="C5" s="42"/>
      <c r="D5" s="42"/>
      <c r="E5" s="42"/>
      <c r="F5" s="42"/>
      <c r="G5" s="42"/>
      <c r="H5" s="42"/>
      <c r="I5" s="42"/>
      <c r="J5" s="43" t="str">
        <f t="shared" ref="J5:U5" si="1">"M"&amp;J10&amp;IF(J6&gt;Ts_Last_Hist_Mth_End_Date,Ts_Fcast_Per_ID,Ts_Hist_Per_ID)</f>
        <v>M1 (H)</v>
      </c>
      <c r="K5" s="43" t="str">
        <f t="shared" si="1"/>
        <v>M2 (H)</v>
      </c>
      <c r="L5" s="43" t="str">
        <f t="shared" si="1"/>
        <v>M3 (H)</v>
      </c>
      <c r="M5" s="43" t="str">
        <f t="shared" si="1"/>
        <v>M4 (F)</v>
      </c>
      <c r="N5" s="43" t="str">
        <f t="shared" si="1"/>
        <v>M5 (F)</v>
      </c>
      <c r="O5" s="43" t="str">
        <f t="shared" si="1"/>
        <v>M6 (F)</v>
      </c>
      <c r="P5" s="43" t="str">
        <f t="shared" si="1"/>
        <v>M7 (F)</v>
      </c>
      <c r="Q5" s="43" t="str">
        <f t="shared" si="1"/>
        <v>M8 (F)</v>
      </c>
      <c r="R5" s="43" t="str">
        <f t="shared" si="1"/>
        <v>M9 (F)</v>
      </c>
      <c r="S5" s="43" t="str">
        <f t="shared" si="1"/>
        <v>M10 (F)</v>
      </c>
      <c r="T5" s="43" t="str">
        <f t="shared" si="1"/>
        <v>M11 (F)</v>
      </c>
      <c r="U5" s="43" t="str">
        <f t="shared" si="1"/>
        <v>M12 (F)</v>
      </c>
    </row>
    <row r="6" spans="1:21" hidden="1" outlineLevel="2">
      <c r="B6" s="8" t="s">
        <v>101</v>
      </c>
      <c r="C6" s="59"/>
      <c r="D6" s="59"/>
      <c r="E6" s="59"/>
      <c r="F6" s="59"/>
      <c r="G6" s="59"/>
      <c r="H6" s="59"/>
      <c r="I6" s="59"/>
      <c r="J6" s="36">
        <f t="shared" ref="J6:U6" si="2">EDATE(Ts_Budget_Start_Date,J8-1)</f>
        <v>44378</v>
      </c>
      <c r="K6" s="36">
        <f t="shared" si="2"/>
        <v>44409</v>
      </c>
      <c r="L6" s="36">
        <f t="shared" si="2"/>
        <v>44440</v>
      </c>
      <c r="M6" s="36">
        <f t="shared" si="2"/>
        <v>44470</v>
      </c>
      <c r="N6" s="36">
        <f t="shared" si="2"/>
        <v>44501</v>
      </c>
      <c r="O6" s="36">
        <f t="shared" si="2"/>
        <v>44531</v>
      </c>
      <c r="P6" s="36">
        <f t="shared" si="2"/>
        <v>44562</v>
      </c>
      <c r="Q6" s="36">
        <f t="shared" si="2"/>
        <v>44593</v>
      </c>
      <c r="R6" s="36">
        <f t="shared" si="2"/>
        <v>44621</v>
      </c>
      <c r="S6" s="36">
        <f t="shared" si="2"/>
        <v>44652</v>
      </c>
      <c r="T6" s="36">
        <f t="shared" si="2"/>
        <v>44682</v>
      </c>
      <c r="U6" s="36">
        <f t="shared" si="2"/>
        <v>44713</v>
      </c>
    </row>
    <row r="7" spans="1:21" hidden="1" outlineLevel="2">
      <c r="B7" s="8" t="s">
        <v>102</v>
      </c>
      <c r="C7" s="59"/>
      <c r="D7" s="59"/>
      <c r="E7" s="59"/>
      <c r="F7" s="59"/>
      <c r="G7" s="59"/>
      <c r="H7" s="59"/>
      <c r="I7" s="59"/>
      <c r="J7" s="36">
        <f t="shared" ref="J7:U7" si="3">EDATE(Ts_Budget_Start_Date,J8)-1</f>
        <v>44408</v>
      </c>
      <c r="K7" s="36">
        <f t="shared" si="3"/>
        <v>44439</v>
      </c>
      <c r="L7" s="36">
        <f t="shared" si="3"/>
        <v>44469</v>
      </c>
      <c r="M7" s="36">
        <f t="shared" si="3"/>
        <v>44500</v>
      </c>
      <c r="N7" s="36">
        <f t="shared" si="3"/>
        <v>44530</v>
      </c>
      <c r="O7" s="36">
        <f t="shared" si="3"/>
        <v>44561</v>
      </c>
      <c r="P7" s="36">
        <f t="shared" si="3"/>
        <v>44592</v>
      </c>
      <c r="Q7" s="36">
        <f t="shared" si="3"/>
        <v>44620</v>
      </c>
      <c r="R7" s="36">
        <f t="shared" si="3"/>
        <v>44651</v>
      </c>
      <c r="S7" s="36">
        <f t="shared" si="3"/>
        <v>44681</v>
      </c>
      <c r="T7" s="36">
        <f t="shared" si="3"/>
        <v>44712</v>
      </c>
      <c r="U7" s="36">
        <f t="shared" si="3"/>
        <v>44742</v>
      </c>
    </row>
    <row r="8" spans="1:21" hidden="1" outlineLevel="2">
      <c r="B8" s="8" t="s">
        <v>103</v>
      </c>
      <c r="C8" s="59"/>
      <c r="D8" s="59"/>
      <c r="E8" s="59"/>
      <c r="F8" s="59"/>
      <c r="G8" s="59"/>
      <c r="H8" s="59"/>
      <c r="I8" s="59"/>
      <c r="J8" s="40">
        <f>COLUMNS($J8:J8)</f>
        <v>1</v>
      </c>
      <c r="K8" s="40">
        <f>COLUMNS($J8:K8)</f>
        <v>2</v>
      </c>
      <c r="L8" s="40">
        <f>COLUMNS($J8:L8)</f>
        <v>3</v>
      </c>
      <c r="M8" s="40">
        <f>COLUMNS($J8:M8)</f>
        <v>4</v>
      </c>
      <c r="N8" s="40">
        <f>COLUMNS($J8:N8)</f>
        <v>5</v>
      </c>
      <c r="O8" s="40">
        <f>COLUMNS($J8:O8)</f>
        <v>6</v>
      </c>
      <c r="P8" s="40">
        <f>COLUMNS($J8:P8)</f>
        <v>7</v>
      </c>
      <c r="Q8" s="40">
        <f>COLUMNS($J8:Q8)</f>
        <v>8</v>
      </c>
      <c r="R8" s="40">
        <f>COLUMNS($J8:R8)</f>
        <v>9</v>
      </c>
      <c r="S8" s="40">
        <f>COLUMNS($J8:S8)</f>
        <v>10</v>
      </c>
      <c r="T8" s="40">
        <f>COLUMNS($J8:T8)</f>
        <v>11</v>
      </c>
      <c r="U8" s="40">
        <f>COLUMNS($J8:U8)</f>
        <v>12</v>
      </c>
    </row>
    <row r="9" spans="1:21" hidden="1" outlineLevel="2">
      <c r="B9" s="8" t="s">
        <v>104</v>
      </c>
      <c r="C9" s="59"/>
      <c r="D9" s="59"/>
      <c r="E9" s="59"/>
      <c r="F9" s="59"/>
      <c r="G9" s="59"/>
      <c r="H9" s="59"/>
      <c r="I9" s="59"/>
      <c r="J9" s="38">
        <f t="shared" ref="J9:U9" si="4">YEAR(J7)+IF(MONTH(J7)&gt;DD_Ts_Fin_Yr_End_Mth,1,0)</f>
        <v>2022</v>
      </c>
      <c r="K9" s="38">
        <f t="shared" si="4"/>
        <v>2022</v>
      </c>
      <c r="L9" s="38">
        <f t="shared" si="4"/>
        <v>2022</v>
      </c>
      <c r="M9" s="38">
        <f t="shared" si="4"/>
        <v>2022</v>
      </c>
      <c r="N9" s="38">
        <f t="shared" si="4"/>
        <v>2022</v>
      </c>
      <c r="O9" s="38">
        <f t="shared" si="4"/>
        <v>2022</v>
      </c>
      <c r="P9" s="38">
        <f t="shared" si="4"/>
        <v>2022</v>
      </c>
      <c r="Q9" s="38">
        <f t="shared" si="4"/>
        <v>2022</v>
      </c>
      <c r="R9" s="38">
        <f t="shared" si="4"/>
        <v>2022</v>
      </c>
      <c r="S9" s="38">
        <f t="shared" si="4"/>
        <v>2022</v>
      </c>
      <c r="T9" s="38">
        <f t="shared" si="4"/>
        <v>2022</v>
      </c>
      <c r="U9" s="38">
        <f t="shared" si="4"/>
        <v>2022</v>
      </c>
    </row>
    <row r="10" spans="1:21" hidden="1" outlineLevel="2">
      <c r="B10" s="8" t="s">
        <v>106</v>
      </c>
      <c r="C10" s="59"/>
      <c r="D10" s="59"/>
      <c r="E10" s="59"/>
      <c r="F10" s="59"/>
      <c r="G10" s="59"/>
      <c r="H10" s="59"/>
      <c r="I10" s="59"/>
      <c r="J10" s="40">
        <f t="shared" ref="J10:U10" si="5">MOD(MONTH(J7)-DD_Ts_Fin_Yr_End_Mth-1,Ts_Mths_In_Yr)+1</f>
        <v>1</v>
      </c>
      <c r="K10" s="40">
        <f t="shared" si="5"/>
        <v>2</v>
      </c>
      <c r="L10" s="40">
        <f t="shared" si="5"/>
        <v>3</v>
      </c>
      <c r="M10" s="40">
        <f t="shared" si="5"/>
        <v>4</v>
      </c>
      <c r="N10" s="40">
        <f t="shared" si="5"/>
        <v>5</v>
      </c>
      <c r="O10" s="40">
        <f t="shared" si="5"/>
        <v>6</v>
      </c>
      <c r="P10" s="40">
        <f t="shared" si="5"/>
        <v>7</v>
      </c>
      <c r="Q10" s="40">
        <f t="shared" si="5"/>
        <v>8</v>
      </c>
      <c r="R10" s="40">
        <f t="shared" si="5"/>
        <v>9</v>
      </c>
      <c r="S10" s="40">
        <f t="shared" si="5"/>
        <v>10</v>
      </c>
      <c r="T10" s="40">
        <f t="shared" si="5"/>
        <v>11</v>
      </c>
      <c r="U10" s="40">
        <f t="shared" si="5"/>
        <v>12</v>
      </c>
    </row>
    <row r="11" spans="1:21" hidden="1" outlineLevel="2">
      <c r="B11" s="8" t="s">
        <v>107</v>
      </c>
      <c r="C11" s="59"/>
      <c r="D11" s="59"/>
      <c r="E11" s="59"/>
      <c r="F11" s="59"/>
      <c r="G11" s="59"/>
      <c r="H11" s="59"/>
      <c r="I11" s="59"/>
      <c r="J11" s="41" t="str">
        <f t="shared" ref="J11:U11" si="6">"M"&amp;J10&amp;"-"&amp;J9</f>
        <v>M1-2022</v>
      </c>
      <c r="K11" s="41" t="str">
        <f t="shared" si="6"/>
        <v>M2-2022</v>
      </c>
      <c r="L11" s="41" t="str">
        <f t="shared" si="6"/>
        <v>M3-2022</v>
      </c>
      <c r="M11" s="41" t="str">
        <f t="shared" si="6"/>
        <v>M4-2022</v>
      </c>
      <c r="N11" s="41" t="str">
        <f t="shared" si="6"/>
        <v>M5-2022</v>
      </c>
      <c r="O11" s="41" t="str">
        <f t="shared" si="6"/>
        <v>M6-2022</v>
      </c>
      <c r="P11" s="41" t="str">
        <f t="shared" si="6"/>
        <v>M7-2022</v>
      </c>
      <c r="Q11" s="41" t="str">
        <f t="shared" si="6"/>
        <v>M8-2022</v>
      </c>
      <c r="R11" s="41" t="str">
        <f t="shared" si="6"/>
        <v>M9-2022</v>
      </c>
      <c r="S11" s="41" t="str">
        <f t="shared" si="6"/>
        <v>M10-2022</v>
      </c>
      <c r="T11" s="41" t="str">
        <f t="shared" si="6"/>
        <v>M11-2022</v>
      </c>
      <c r="U11" s="41" t="str">
        <f t="shared" si="6"/>
        <v>M12-2022</v>
      </c>
    </row>
    <row r="12" spans="1:21" hidden="1" outlineLevel="2">
      <c r="B12" s="8" t="s">
        <v>108</v>
      </c>
      <c r="C12" s="59"/>
      <c r="D12" s="59"/>
      <c r="E12" s="59"/>
      <c r="F12" s="59"/>
      <c r="G12" s="59"/>
      <c r="H12" s="59"/>
      <c r="I12" s="59"/>
      <c r="J12" s="41" t="str">
        <f t="shared" ref="J12:U12" si="7">"Q"&amp;INT((J10-1)/Ts_Mths_In_Qtr)+1&amp;"-"&amp;J9</f>
        <v>Q1-2022</v>
      </c>
      <c r="K12" s="41" t="str">
        <f t="shared" si="7"/>
        <v>Q1-2022</v>
      </c>
      <c r="L12" s="41" t="str">
        <f t="shared" si="7"/>
        <v>Q1-2022</v>
      </c>
      <c r="M12" s="41" t="str">
        <f t="shared" si="7"/>
        <v>Q2-2022</v>
      </c>
      <c r="N12" s="41" t="str">
        <f t="shared" si="7"/>
        <v>Q2-2022</v>
      </c>
      <c r="O12" s="41" t="str">
        <f t="shared" si="7"/>
        <v>Q2-2022</v>
      </c>
      <c r="P12" s="41" t="str">
        <f t="shared" si="7"/>
        <v>Q3-2022</v>
      </c>
      <c r="Q12" s="41" t="str">
        <f t="shared" si="7"/>
        <v>Q3-2022</v>
      </c>
      <c r="R12" s="41" t="str">
        <f t="shared" si="7"/>
        <v>Q3-2022</v>
      </c>
      <c r="S12" s="41" t="str">
        <f t="shared" si="7"/>
        <v>Q4-2022</v>
      </c>
      <c r="T12" s="41" t="str">
        <f t="shared" si="7"/>
        <v>Q4-2022</v>
      </c>
      <c r="U12" s="41" t="str">
        <f t="shared" si="7"/>
        <v>Q4-2022</v>
      </c>
    </row>
    <row r="13" spans="1:21" hidden="1" outlineLevel="2">
      <c r="B13" s="44" t="s">
        <v>109</v>
      </c>
      <c r="C13" s="71"/>
      <c r="D13" s="71"/>
      <c r="E13" s="71"/>
      <c r="F13" s="71"/>
      <c r="G13" s="71"/>
      <c r="H13" s="71"/>
      <c r="I13" s="71"/>
      <c r="J13" s="45" t="str">
        <f t="shared" ref="J13:U13" si="8">"H"&amp;INT((J10-1)/Ts_Mths_In_Half)+1&amp;"-"&amp;J9</f>
        <v>H1-2022</v>
      </c>
      <c r="K13" s="45" t="str">
        <f t="shared" si="8"/>
        <v>H1-2022</v>
      </c>
      <c r="L13" s="45" t="str">
        <f t="shared" si="8"/>
        <v>H1-2022</v>
      </c>
      <c r="M13" s="45" t="str">
        <f t="shared" si="8"/>
        <v>H1-2022</v>
      </c>
      <c r="N13" s="45" t="str">
        <f t="shared" si="8"/>
        <v>H1-2022</v>
      </c>
      <c r="O13" s="45" t="str">
        <f t="shared" si="8"/>
        <v>H1-2022</v>
      </c>
      <c r="P13" s="45" t="str">
        <f t="shared" si="8"/>
        <v>H2-2022</v>
      </c>
      <c r="Q13" s="45" t="str">
        <f t="shared" si="8"/>
        <v>H2-2022</v>
      </c>
      <c r="R13" s="45" t="str">
        <f t="shared" si="8"/>
        <v>H2-2022</v>
      </c>
      <c r="S13" s="45" t="str">
        <f t="shared" si="8"/>
        <v>H2-2022</v>
      </c>
      <c r="T13" s="45" t="str">
        <f t="shared" si="8"/>
        <v>H2-2022</v>
      </c>
      <c r="U13" s="45" t="str">
        <f t="shared" si="8"/>
        <v>H2-2022</v>
      </c>
    </row>
    <row r="14" spans="1:21" s="51" customFormat="1" collapsed="1"/>
    <row r="15" spans="1:21" s="51" customFormat="1">
      <c r="B15" s="52" t="s">
        <v>158</v>
      </c>
      <c r="C15" s="52"/>
      <c r="D15" s="52"/>
      <c r="E15" s="52"/>
      <c r="F15" s="52"/>
      <c r="G15" s="52"/>
      <c r="H15" s="52"/>
      <c r="I15" s="52"/>
      <c r="J15" s="52"/>
      <c r="K15" s="52"/>
      <c r="L15" s="52"/>
      <c r="M15" s="52"/>
      <c r="N15" s="52"/>
      <c r="O15" s="52"/>
      <c r="P15" s="52"/>
      <c r="Q15" s="52"/>
      <c r="R15" s="52"/>
      <c r="S15" s="52"/>
      <c r="T15" s="52"/>
      <c r="U15" s="52"/>
    </row>
    <row r="16" spans="1:21" outlineLevel="1"/>
    <row r="17" spans="2:21" outlineLevel="1">
      <c r="B17" s="130" t="str">
        <f>"Go to "&amp;HL_IS_Ass</f>
        <v>Go to Model Instructions</v>
      </c>
      <c r="C17" s="130"/>
      <c r="D17" s="130"/>
      <c r="E17" s="130"/>
      <c r="F17" s="130"/>
      <c r="G17" s="130"/>
      <c r="J17" s="124" t="s">
        <v>189</v>
      </c>
    </row>
    <row r="18" spans="2:21" s="51" customFormat="1" outlineLevel="1"/>
    <row r="19" spans="2:21" outlineLevel="1">
      <c r="B19" s="86" t="str">
        <f>'1.Historical'!B21</f>
        <v>Sales - Wholesale</v>
      </c>
      <c r="J19" s="47">
        <v>8000</v>
      </c>
      <c r="K19" s="47">
        <v>8000</v>
      </c>
      <c r="L19" s="47">
        <v>8000</v>
      </c>
      <c r="M19" s="47">
        <v>8000</v>
      </c>
      <c r="N19" s="47">
        <v>8000</v>
      </c>
      <c r="O19" s="47">
        <v>8000</v>
      </c>
      <c r="P19" s="47">
        <v>8000</v>
      </c>
      <c r="Q19" s="47">
        <v>8000</v>
      </c>
      <c r="R19" s="47">
        <v>8000</v>
      </c>
      <c r="S19" s="47">
        <v>8000</v>
      </c>
      <c r="T19" s="47">
        <v>8000</v>
      </c>
      <c r="U19" s="47">
        <v>8000</v>
      </c>
    </row>
    <row r="20" spans="2:21" outlineLevel="1">
      <c r="B20" s="86" t="str">
        <f>'1.Historical'!B22</f>
        <v>Sales - Retail</v>
      </c>
      <c r="J20" s="48">
        <v>1200</v>
      </c>
      <c r="K20" s="48">
        <v>1200</v>
      </c>
      <c r="L20" s="48">
        <v>1200</v>
      </c>
      <c r="M20" s="48">
        <v>1200</v>
      </c>
      <c r="N20" s="48">
        <v>1200</v>
      </c>
      <c r="O20" s="48">
        <v>1200</v>
      </c>
      <c r="P20" s="48">
        <v>1200</v>
      </c>
      <c r="Q20" s="48">
        <v>1200</v>
      </c>
      <c r="R20" s="48">
        <v>1200</v>
      </c>
      <c r="S20" s="48">
        <v>1200</v>
      </c>
      <c r="T20" s="48">
        <v>1200</v>
      </c>
      <c r="U20" s="48">
        <v>1200</v>
      </c>
    </row>
    <row r="21" spans="2:21" outlineLevel="1">
      <c r="B21" s="86" t="s">
        <v>110</v>
      </c>
      <c r="J21" s="37">
        <f t="shared" ref="J21:U21" si="9">SUM(J19:J20)</f>
        <v>9200</v>
      </c>
      <c r="K21" s="37">
        <f t="shared" si="9"/>
        <v>9200</v>
      </c>
      <c r="L21" s="37">
        <f t="shared" si="9"/>
        <v>9200</v>
      </c>
      <c r="M21" s="37">
        <f t="shared" si="9"/>
        <v>9200</v>
      </c>
      <c r="N21" s="37">
        <f t="shared" si="9"/>
        <v>9200</v>
      </c>
      <c r="O21" s="37">
        <f t="shared" si="9"/>
        <v>9200</v>
      </c>
      <c r="P21" s="37">
        <f t="shared" si="9"/>
        <v>9200</v>
      </c>
      <c r="Q21" s="37">
        <f t="shared" si="9"/>
        <v>9200</v>
      </c>
      <c r="R21" s="37">
        <f t="shared" si="9"/>
        <v>9200</v>
      </c>
      <c r="S21" s="37">
        <f t="shared" si="9"/>
        <v>9200</v>
      </c>
      <c r="T21" s="37">
        <f t="shared" si="9"/>
        <v>9200</v>
      </c>
      <c r="U21" s="37">
        <f t="shared" si="9"/>
        <v>9200</v>
      </c>
    </row>
    <row r="22" spans="2:21" s="51" customFormat="1" outlineLevel="1"/>
    <row r="23" spans="2:21" outlineLevel="1">
      <c r="B23" s="86" t="str">
        <f>'1.Historical'!B25</f>
        <v>Cost of Sales - Manufacturing</v>
      </c>
      <c r="J23" s="47">
        <v>6500</v>
      </c>
      <c r="K23" s="47">
        <v>6500</v>
      </c>
      <c r="L23" s="47">
        <v>6500</v>
      </c>
      <c r="M23" s="47">
        <v>6500</v>
      </c>
      <c r="N23" s="47">
        <v>6500</v>
      </c>
      <c r="O23" s="47">
        <v>6500</v>
      </c>
      <c r="P23" s="47">
        <v>6500</v>
      </c>
      <c r="Q23" s="47">
        <v>6500</v>
      </c>
      <c r="R23" s="47">
        <v>6500</v>
      </c>
      <c r="S23" s="47">
        <v>6500</v>
      </c>
      <c r="T23" s="47">
        <v>6500</v>
      </c>
      <c r="U23" s="47">
        <v>6500</v>
      </c>
    </row>
    <row r="24" spans="2:21" outlineLevel="1">
      <c r="B24" s="86" t="str">
        <f>'1.Historical'!B26</f>
        <v>Cost of Sales - Shipping and Delivery</v>
      </c>
      <c r="J24" s="48">
        <v>650</v>
      </c>
      <c r="K24" s="48">
        <v>650</v>
      </c>
      <c r="L24" s="48">
        <v>650</v>
      </c>
      <c r="M24" s="48">
        <v>650</v>
      </c>
      <c r="N24" s="48">
        <v>650</v>
      </c>
      <c r="O24" s="48">
        <v>650</v>
      </c>
      <c r="P24" s="48">
        <v>650</v>
      </c>
      <c r="Q24" s="48">
        <v>650</v>
      </c>
      <c r="R24" s="48">
        <v>650</v>
      </c>
      <c r="S24" s="48">
        <v>650</v>
      </c>
      <c r="T24" s="48">
        <v>650</v>
      </c>
      <c r="U24" s="48">
        <v>650</v>
      </c>
    </row>
    <row r="25" spans="2:21" outlineLevel="1">
      <c r="B25" s="86" t="s">
        <v>111</v>
      </c>
      <c r="J25" s="37">
        <f t="shared" ref="J25:U25" si="10">SUM(J23:J24)</f>
        <v>7150</v>
      </c>
      <c r="K25" s="37">
        <f t="shared" si="10"/>
        <v>7150</v>
      </c>
      <c r="L25" s="37">
        <f t="shared" si="10"/>
        <v>7150</v>
      </c>
      <c r="M25" s="37">
        <f t="shared" si="10"/>
        <v>7150</v>
      </c>
      <c r="N25" s="37">
        <f t="shared" si="10"/>
        <v>7150</v>
      </c>
      <c r="O25" s="37">
        <f t="shared" si="10"/>
        <v>7150</v>
      </c>
      <c r="P25" s="37">
        <f t="shared" si="10"/>
        <v>7150</v>
      </c>
      <c r="Q25" s="37">
        <f t="shared" si="10"/>
        <v>7150</v>
      </c>
      <c r="R25" s="37">
        <f t="shared" si="10"/>
        <v>7150</v>
      </c>
      <c r="S25" s="37">
        <f t="shared" si="10"/>
        <v>7150</v>
      </c>
      <c r="T25" s="37">
        <f t="shared" si="10"/>
        <v>7150</v>
      </c>
      <c r="U25" s="37">
        <f t="shared" si="10"/>
        <v>7150</v>
      </c>
    </row>
    <row r="26" spans="2:21" s="51" customFormat="1" outlineLevel="1"/>
    <row r="27" spans="2:21" s="51" customFormat="1" outlineLevel="1">
      <c r="B27" s="6" t="s">
        <v>112</v>
      </c>
      <c r="J27" s="49">
        <f t="shared" ref="J27:U27" si="11">J21-J25</f>
        <v>2050</v>
      </c>
      <c r="K27" s="49">
        <f t="shared" si="11"/>
        <v>2050</v>
      </c>
      <c r="L27" s="49">
        <f t="shared" si="11"/>
        <v>2050</v>
      </c>
      <c r="M27" s="49">
        <f t="shared" si="11"/>
        <v>2050</v>
      </c>
      <c r="N27" s="49">
        <f t="shared" si="11"/>
        <v>2050</v>
      </c>
      <c r="O27" s="49">
        <f t="shared" si="11"/>
        <v>2050</v>
      </c>
      <c r="P27" s="49">
        <f t="shared" si="11"/>
        <v>2050</v>
      </c>
      <c r="Q27" s="49">
        <f t="shared" si="11"/>
        <v>2050</v>
      </c>
      <c r="R27" s="49">
        <f t="shared" si="11"/>
        <v>2050</v>
      </c>
      <c r="S27" s="49">
        <f t="shared" si="11"/>
        <v>2050</v>
      </c>
      <c r="T27" s="49">
        <f t="shared" si="11"/>
        <v>2050</v>
      </c>
      <c r="U27" s="49">
        <f t="shared" si="11"/>
        <v>2050</v>
      </c>
    </row>
    <row r="28" spans="2:21" s="51" customFormat="1" outlineLevel="1"/>
    <row r="29" spans="2:21" outlineLevel="1">
      <c r="B29" s="86" t="str">
        <f>'1.Historical'!B31</f>
        <v>Gain from Legal Settlement</v>
      </c>
      <c r="J29" s="48">
        <v>0</v>
      </c>
      <c r="K29" s="48">
        <v>0</v>
      </c>
      <c r="L29" s="48">
        <v>0</v>
      </c>
      <c r="M29" s="48">
        <v>0</v>
      </c>
      <c r="N29" s="48">
        <v>0</v>
      </c>
      <c r="O29" s="48">
        <v>0</v>
      </c>
      <c r="P29" s="48">
        <v>0</v>
      </c>
      <c r="Q29" s="48">
        <v>0</v>
      </c>
      <c r="R29" s="48">
        <v>0</v>
      </c>
      <c r="S29" s="48">
        <v>0</v>
      </c>
      <c r="T29" s="48">
        <v>0</v>
      </c>
      <c r="U29" s="48">
        <v>0</v>
      </c>
    </row>
    <row r="30" spans="2:21" outlineLevel="1">
      <c r="B30" s="86" t="s">
        <v>121</v>
      </c>
      <c r="J30" s="37">
        <f t="shared" ref="J30:U30" si="12">SUM(J29:J29)</f>
        <v>0</v>
      </c>
      <c r="K30" s="37">
        <f t="shared" si="12"/>
        <v>0</v>
      </c>
      <c r="L30" s="37">
        <f t="shared" si="12"/>
        <v>0</v>
      </c>
      <c r="M30" s="37">
        <f t="shared" si="12"/>
        <v>0</v>
      </c>
      <c r="N30" s="37">
        <f t="shared" si="12"/>
        <v>0</v>
      </c>
      <c r="O30" s="37">
        <f t="shared" si="12"/>
        <v>0</v>
      </c>
      <c r="P30" s="37">
        <f t="shared" si="12"/>
        <v>0</v>
      </c>
      <c r="Q30" s="37">
        <f t="shared" si="12"/>
        <v>0</v>
      </c>
      <c r="R30" s="37">
        <f t="shared" si="12"/>
        <v>0</v>
      </c>
      <c r="S30" s="37">
        <f t="shared" si="12"/>
        <v>0</v>
      </c>
      <c r="T30" s="37">
        <f t="shared" si="12"/>
        <v>0</v>
      </c>
      <c r="U30" s="37">
        <f t="shared" si="12"/>
        <v>0</v>
      </c>
    </row>
    <row r="31" spans="2:21" outlineLevel="1"/>
    <row r="32" spans="2:21" outlineLevel="1">
      <c r="B32" s="86" t="str">
        <f>'1.Historical'!B34</f>
        <v>Accounting</v>
      </c>
      <c r="J32" s="47">
        <v>85</v>
      </c>
      <c r="K32" s="47">
        <v>85</v>
      </c>
      <c r="L32" s="47">
        <v>85</v>
      </c>
      <c r="M32" s="47">
        <v>85</v>
      </c>
      <c r="N32" s="47">
        <v>85</v>
      </c>
      <c r="O32" s="47">
        <v>85</v>
      </c>
      <c r="P32" s="47">
        <v>85</v>
      </c>
      <c r="Q32" s="47">
        <v>85</v>
      </c>
      <c r="R32" s="47">
        <v>85</v>
      </c>
      <c r="S32" s="47">
        <v>85</v>
      </c>
      <c r="T32" s="47">
        <v>85</v>
      </c>
      <c r="U32" s="47">
        <v>85</v>
      </c>
    </row>
    <row r="33" spans="2:21" outlineLevel="1">
      <c r="B33" s="86" t="str">
        <f>'1.Historical'!B35</f>
        <v>Advertising</v>
      </c>
      <c r="J33" s="47">
        <v>115</v>
      </c>
      <c r="K33" s="47">
        <v>115</v>
      </c>
      <c r="L33" s="47">
        <v>115</v>
      </c>
      <c r="M33" s="47">
        <v>115</v>
      </c>
      <c r="N33" s="47">
        <v>115</v>
      </c>
      <c r="O33" s="47">
        <v>115</v>
      </c>
      <c r="P33" s="47">
        <v>115</v>
      </c>
      <c r="Q33" s="47">
        <v>115</v>
      </c>
      <c r="R33" s="47">
        <v>115</v>
      </c>
      <c r="S33" s="47">
        <v>115</v>
      </c>
      <c r="T33" s="47">
        <v>115</v>
      </c>
      <c r="U33" s="47">
        <v>115</v>
      </c>
    </row>
    <row r="34" spans="2:21" outlineLevel="1">
      <c r="B34" s="86" t="str">
        <f>'1.Historical'!B36</f>
        <v>Bank Fees</v>
      </c>
      <c r="J34" s="47">
        <v>40</v>
      </c>
      <c r="K34" s="47">
        <v>40</v>
      </c>
      <c r="L34" s="47">
        <v>40</v>
      </c>
      <c r="M34" s="47">
        <v>40</v>
      </c>
      <c r="N34" s="47">
        <v>40</v>
      </c>
      <c r="O34" s="47">
        <v>40</v>
      </c>
      <c r="P34" s="47">
        <v>40</v>
      </c>
      <c r="Q34" s="47">
        <v>40</v>
      </c>
      <c r="R34" s="47">
        <v>40</v>
      </c>
      <c r="S34" s="47">
        <v>40</v>
      </c>
      <c r="T34" s="47">
        <v>40</v>
      </c>
      <c r="U34" s="47">
        <v>40</v>
      </c>
    </row>
    <row r="35" spans="2:21" outlineLevel="1">
      <c r="B35" s="86" t="str">
        <f>'1.Historical'!B37</f>
        <v>General Expenses</v>
      </c>
      <c r="J35" s="47">
        <v>175</v>
      </c>
      <c r="K35" s="47">
        <v>175</v>
      </c>
      <c r="L35" s="47">
        <v>175</v>
      </c>
      <c r="M35" s="47">
        <v>175</v>
      </c>
      <c r="N35" s="47">
        <v>175</v>
      </c>
      <c r="O35" s="47">
        <v>175</v>
      </c>
      <c r="P35" s="47">
        <v>175</v>
      </c>
      <c r="Q35" s="47">
        <v>175</v>
      </c>
      <c r="R35" s="47">
        <v>175</v>
      </c>
      <c r="S35" s="47">
        <v>175</v>
      </c>
      <c r="T35" s="47">
        <v>175</v>
      </c>
      <c r="U35" s="47">
        <v>175</v>
      </c>
    </row>
    <row r="36" spans="2:21" outlineLevel="1">
      <c r="B36" s="86" t="str">
        <f>'1.Historical'!B38</f>
        <v>Insurance</v>
      </c>
      <c r="J36" s="47">
        <v>135</v>
      </c>
      <c r="K36" s="47">
        <v>135</v>
      </c>
      <c r="L36" s="47">
        <v>135</v>
      </c>
      <c r="M36" s="47">
        <v>135</v>
      </c>
      <c r="N36" s="47">
        <v>135</v>
      </c>
      <c r="O36" s="47">
        <v>135</v>
      </c>
      <c r="P36" s="47">
        <v>135</v>
      </c>
      <c r="Q36" s="47">
        <v>135</v>
      </c>
      <c r="R36" s="47">
        <v>135</v>
      </c>
      <c r="S36" s="47">
        <v>135</v>
      </c>
      <c r="T36" s="47">
        <v>135</v>
      </c>
      <c r="U36" s="47">
        <v>135</v>
      </c>
    </row>
    <row r="37" spans="2:21" outlineLevel="1">
      <c r="B37" s="86" t="str">
        <f>'1.Historical'!B39</f>
        <v>Legal Expenses</v>
      </c>
      <c r="J37" s="47">
        <v>65</v>
      </c>
      <c r="K37" s="47">
        <v>65</v>
      </c>
      <c r="L37" s="47">
        <v>65</v>
      </c>
      <c r="M37" s="47">
        <v>65</v>
      </c>
      <c r="N37" s="47">
        <v>65</v>
      </c>
      <c r="O37" s="47">
        <v>65</v>
      </c>
      <c r="P37" s="47">
        <v>65</v>
      </c>
      <c r="Q37" s="47">
        <v>65</v>
      </c>
      <c r="R37" s="47">
        <v>65</v>
      </c>
      <c r="S37" s="47">
        <v>65</v>
      </c>
      <c r="T37" s="47">
        <v>65</v>
      </c>
      <c r="U37" s="47">
        <v>65</v>
      </c>
    </row>
    <row r="38" spans="2:21" outlineLevel="1">
      <c r="B38" s="86" t="str">
        <f>'1.Historical'!B40</f>
        <v>Licences &amp; Permits</v>
      </c>
      <c r="J38" s="47">
        <v>65</v>
      </c>
      <c r="K38" s="47">
        <v>65</v>
      </c>
      <c r="L38" s="47">
        <v>65</v>
      </c>
      <c r="M38" s="47">
        <v>65</v>
      </c>
      <c r="N38" s="47">
        <v>65</v>
      </c>
      <c r="O38" s="47">
        <v>65</v>
      </c>
      <c r="P38" s="47">
        <v>65</v>
      </c>
      <c r="Q38" s="47">
        <v>65</v>
      </c>
      <c r="R38" s="47">
        <v>65</v>
      </c>
      <c r="S38" s="47">
        <v>65</v>
      </c>
      <c r="T38" s="47">
        <v>65</v>
      </c>
      <c r="U38" s="47">
        <v>65</v>
      </c>
    </row>
    <row r="39" spans="2:21" outlineLevel="1">
      <c r="B39" s="86" t="str">
        <f>'1.Historical'!B41</f>
        <v>Office Expenses</v>
      </c>
      <c r="J39" s="47">
        <v>125</v>
      </c>
      <c r="K39" s="47">
        <v>125</v>
      </c>
      <c r="L39" s="47">
        <v>125</v>
      </c>
      <c r="M39" s="47">
        <v>125</v>
      </c>
      <c r="N39" s="47">
        <v>125</v>
      </c>
      <c r="O39" s="47">
        <v>125</v>
      </c>
      <c r="P39" s="47">
        <v>125</v>
      </c>
      <c r="Q39" s="47">
        <v>125</v>
      </c>
      <c r="R39" s="47">
        <v>125</v>
      </c>
      <c r="S39" s="47">
        <v>125</v>
      </c>
      <c r="T39" s="47">
        <v>125</v>
      </c>
      <c r="U39" s="47">
        <v>125</v>
      </c>
    </row>
    <row r="40" spans="2:21" outlineLevel="1">
      <c r="B40" s="86" t="str">
        <f>'1.Historical'!B42</f>
        <v>Printing &amp; Stationery</v>
      </c>
      <c r="J40" s="47">
        <v>70</v>
      </c>
      <c r="K40" s="47">
        <v>70</v>
      </c>
      <c r="L40" s="47">
        <v>70</v>
      </c>
      <c r="M40" s="47">
        <v>70</v>
      </c>
      <c r="N40" s="47">
        <v>70</v>
      </c>
      <c r="O40" s="47">
        <v>70</v>
      </c>
      <c r="P40" s="47">
        <v>70</v>
      </c>
      <c r="Q40" s="47">
        <v>70</v>
      </c>
      <c r="R40" s="47">
        <v>70</v>
      </c>
      <c r="S40" s="47">
        <v>70</v>
      </c>
      <c r="T40" s="47">
        <v>70</v>
      </c>
      <c r="U40" s="47">
        <v>70</v>
      </c>
    </row>
    <row r="41" spans="2:21" outlineLevel="1">
      <c r="B41" s="86" t="str">
        <f>'1.Historical'!B43</f>
        <v>Rent</v>
      </c>
      <c r="J41" s="47">
        <v>450</v>
      </c>
      <c r="K41" s="47">
        <v>450</v>
      </c>
      <c r="L41" s="47">
        <v>450</v>
      </c>
      <c r="M41" s="47">
        <v>450</v>
      </c>
      <c r="N41" s="47">
        <v>450</v>
      </c>
      <c r="O41" s="47">
        <v>450</v>
      </c>
      <c r="P41" s="47">
        <v>450</v>
      </c>
      <c r="Q41" s="47">
        <v>450</v>
      </c>
      <c r="R41" s="47">
        <v>450</v>
      </c>
      <c r="S41" s="47">
        <v>450</v>
      </c>
      <c r="T41" s="47">
        <v>450</v>
      </c>
      <c r="U41" s="47">
        <v>450</v>
      </c>
    </row>
    <row r="42" spans="2:21" outlineLevel="1">
      <c r="B42" s="102" t="str">
        <f>'1.Historical'!B44</f>
        <v>Subscriptions</v>
      </c>
      <c r="J42" s="47">
        <v>50</v>
      </c>
      <c r="K42" s="47">
        <v>50</v>
      </c>
      <c r="L42" s="47">
        <v>50</v>
      </c>
      <c r="M42" s="47">
        <v>50</v>
      </c>
      <c r="N42" s="47">
        <v>50</v>
      </c>
      <c r="O42" s="47">
        <v>50</v>
      </c>
      <c r="P42" s="47">
        <v>50</v>
      </c>
      <c r="Q42" s="47">
        <v>50</v>
      </c>
      <c r="R42" s="47">
        <v>50</v>
      </c>
      <c r="S42" s="47">
        <v>50</v>
      </c>
      <c r="T42" s="47">
        <v>50</v>
      </c>
      <c r="U42" s="47">
        <v>50</v>
      </c>
    </row>
    <row r="43" spans="2:21" outlineLevel="1">
      <c r="B43" s="102" t="str">
        <f>'1.Historical'!B45</f>
        <v>Telephone &amp; Internet</v>
      </c>
      <c r="J43" s="48">
        <v>40</v>
      </c>
      <c r="K43" s="48">
        <v>40</v>
      </c>
      <c r="L43" s="48">
        <v>40</v>
      </c>
      <c r="M43" s="48">
        <v>40</v>
      </c>
      <c r="N43" s="48">
        <v>40</v>
      </c>
      <c r="O43" s="48">
        <v>40</v>
      </c>
      <c r="P43" s="48">
        <v>40</v>
      </c>
      <c r="Q43" s="48">
        <v>40</v>
      </c>
      <c r="R43" s="48">
        <v>40</v>
      </c>
      <c r="S43" s="48">
        <v>40</v>
      </c>
      <c r="T43" s="48">
        <v>40</v>
      </c>
      <c r="U43" s="48">
        <v>40</v>
      </c>
    </row>
    <row r="44" spans="2:21" outlineLevel="1">
      <c r="B44" s="86" t="s">
        <v>113</v>
      </c>
      <c r="J44" s="37">
        <f t="shared" ref="J44:U44" si="13">SUM(J32:J43)</f>
        <v>1415</v>
      </c>
      <c r="K44" s="37">
        <f t="shared" si="13"/>
        <v>1415</v>
      </c>
      <c r="L44" s="37">
        <f t="shared" si="13"/>
        <v>1415</v>
      </c>
      <c r="M44" s="37">
        <f t="shared" si="13"/>
        <v>1415</v>
      </c>
      <c r="N44" s="37">
        <f t="shared" si="13"/>
        <v>1415</v>
      </c>
      <c r="O44" s="37">
        <f t="shared" si="13"/>
        <v>1415</v>
      </c>
      <c r="P44" s="37">
        <f t="shared" si="13"/>
        <v>1415</v>
      </c>
      <c r="Q44" s="37">
        <f t="shared" si="13"/>
        <v>1415</v>
      </c>
      <c r="R44" s="37">
        <f t="shared" si="13"/>
        <v>1415</v>
      </c>
      <c r="S44" s="37">
        <f t="shared" si="13"/>
        <v>1415</v>
      </c>
      <c r="T44" s="37">
        <f t="shared" si="13"/>
        <v>1415</v>
      </c>
      <c r="U44" s="37">
        <f t="shared" si="13"/>
        <v>1415</v>
      </c>
    </row>
    <row r="45" spans="2:21" outlineLevel="1"/>
    <row r="46" spans="2:21" outlineLevel="1">
      <c r="B46" s="86" t="str">
        <f>'1.Historical'!B48</f>
        <v>Restructuring Expense</v>
      </c>
      <c r="J46" s="48">
        <v>0</v>
      </c>
      <c r="K46" s="48">
        <v>0</v>
      </c>
      <c r="L46" s="48">
        <v>0</v>
      </c>
      <c r="M46" s="48">
        <v>0</v>
      </c>
      <c r="N46" s="48">
        <v>0</v>
      </c>
      <c r="O46" s="48">
        <v>0</v>
      </c>
      <c r="P46" s="48">
        <v>0</v>
      </c>
      <c r="Q46" s="48">
        <v>0</v>
      </c>
      <c r="R46" s="48">
        <v>0</v>
      </c>
      <c r="S46" s="48">
        <v>0</v>
      </c>
      <c r="T46" s="48">
        <v>0</v>
      </c>
      <c r="U46" s="48">
        <v>0</v>
      </c>
    </row>
    <row r="47" spans="2:21" outlineLevel="1">
      <c r="B47" s="86" t="s">
        <v>124</v>
      </c>
      <c r="J47" s="37">
        <f t="shared" ref="J47:U47" si="14">SUM(J46:J46)</f>
        <v>0</v>
      </c>
      <c r="K47" s="37">
        <f t="shared" si="14"/>
        <v>0</v>
      </c>
      <c r="L47" s="37">
        <f t="shared" si="14"/>
        <v>0</v>
      </c>
      <c r="M47" s="37">
        <f t="shared" si="14"/>
        <v>0</v>
      </c>
      <c r="N47" s="37">
        <f t="shared" si="14"/>
        <v>0</v>
      </c>
      <c r="O47" s="37">
        <f t="shared" si="14"/>
        <v>0</v>
      </c>
      <c r="P47" s="37">
        <f t="shared" si="14"/>
        <v>0</v>
      </c>
      <c r="Q47" s="37">
        <f t="shared" si="14"/>
        <v>0</v>
      </c>
      <c r="R47" s="37">
        <f t="shared" si="14"/>
        <v>0</v>
      </c>
      <c r="S47" s="37">
        <f t="shared" si="14"/>
        <v>0</v>
      </c>
      <c r="T47" s="37">
        <f t="shared" si="14"/>
        <v>0</v>
      </c>
      <c r="U47" s="37">
        <f t="shared" si="14"/>
        <v>0</v>
      </c>
    </row>
    <row r="48" spans="2:21" outlineLevel="1"/>
    <row r="49" spans="2:21" outlineLevel="1">
      <c r="B49" s="6" t="s">
        <v>114</v>
      </c>
      <c r="J49" s="49">
        <f t="shared" ref="J49:U49" si="15">J27+J30-J44-J47</f>
        <v>635</v>
      </c>
      <c r="K49" s="49">
        <f t="shared" si="15"/>
        <v>635</v>
      </c>
      <c r="L49" s="49">
        <f t="shared" si="15"/>
        <v>635</v>
      </c>
      <c r="M49" s="49">
        <f t="shared" si="15"/>
        <v>635</v>
      </c>
      <c r="N49" s="49">
        <f t="shared" si="15"/>
        <v>635</v>
      </c>
      <c r="O49" s="49">
        <f t="shared" si="15"/>
        <v>635</v>
      </c>
      <c r="P49" s="49">
        <f t="shared" si="15"/>
        <v>635</v>
      </c>
      <c r="Q49" s="49">
        <f t="shared" si="15"/>
        <v>635</v>
      </c>
      <c r="R49" s="49">
        <f t="shared" si="15"/>
        <v>635</v>
      </c>
      <c r="S49" s="49">
        <f t="shared" si="15"/>
        <v>635</v>
      </c>
      <c r="T49" s="49">
        <f t="shared" si="15"/>
        <v>635</v>
      </c>
      <c r="U49" s="49">
        <f t="shared" si="15"/>
        <v>635</v>
      </c>
    </row>
    <row r="50" spans="2:21" outlineLevel="1"/>
    <row r="51" spans="2:21" outlineLevel="1">
      <c r="B51" s="86" t="str">
        <f>'1.Historical'!B53</f>
        <v>Computer Equipment</v>
      </c>
      <c r="J51" s="47">
        <v>55.55555555555555</v>
      </c>
      <c r="K51" s="47">
        <v>55.55555555555555</v>
      </c>
      <c r="L51" s="47">
        <v>55.55555555555555</v>
      </c>
      <c r="M51" s="47">
        <v>55.55555555555555</v>
      </c>
      <c r="N51" s="47">
        <v>55.55555555555555</v>
      </c>
      <c r="O51" s="47">
        <v>55.55555555555555</v>
      </c>
      <c r="P51" s="47">
        <v>55.55555555555555</v>
      </c>
      <c r="Q51" s="47">
        <v>55.55555555555555</v>
      </c>
      <c r="R51" s="47">
        <v>55.55555555555555</v>
      </c>
      <c r="S51" s="47">
        <v>55.55555555555555</v>
      </c>
      <c r="T51" s="47">
        <v>55.55555555555555</v>
      </c>
      <c r="U51" s="47">
        <v>55.55555555555555</v>
      </c>
    </row>
    <row r="52" spans="2:21" outlineLevel="1">
      <c r="B52" s="86" t="str">
        <f>'1.Historical'!B54</f>
        <v>Office Fitout</v>
      </c>
      <c r="J52" s="48">
        <v>41.666666666666664</v>
      </c>
      <c r="K52" s="48">
        <v>41.666666666666664</v>
      </c>
      <c r="L52" s="48">
        <v>41.666666666666664</v>
      </c>
      <c r="M52" s="48">
        <v>41.666666666666664</v>
      </c>
      <c r="N52" s="48">
        <v>41.666666666666664</v>
      </c>
      <c r="O52" s="48">
        <v>41.666666666666664</v>
      </c>
      <c r="P52" s="48">
        <v>41.666666666666664</v>
      </c>
      <c r="Q52" s="48">
        <v>41.666666666666664</v>
      </c>
      <c r="R52" s="48">
        <v>41.666666666666664</v>
      </c>
      <c r="S52" s="48">
        <v>41.666666666666664</v>
      </c>
      <c r="T52" s="48">
        <v>41.666666666666664</v>
      </c>
      <c r="U52" s="48">
        <v>41.666666666666664</v>
      </c>
    </row>
    <row r="53" spans="2:21" outlineLevel="1">
      <c r="B53" s="86" t="s">
        <v>115</v>
      </c>
      <c r="J53" s="37">
        <f t="shared" ref="J53:U53" si="16">SUM(J51:J52)</f>
        <v>97.222222222222214</v>
      </c>
      <c r="K53" s="37">
        <f t="shared" si="16"/>
        <v>97.222222222222214</v>
      </c>
      <c r="L53" s="37">
        <f t="shared" si="16"/>
        <v>97.222222222222214</v>
      </c>
      <c r="M53" s="37">
        <f t="shared" si="16"/>
        <v>97.222222222222214</v>
      </c>
      <c r="N53" s="37">
        <f t="shared" si="16"/>
        <v>97.222222222222214</v>
      </c>
      <c r="O53" s="37">
        <f t="shared" si="16"/>
        <v>97.222222222222214</v>
      </c>
      <c r="P53" s="37">
        <f t="shared" si="16"/>
        <v>97.222222222222214</v>
      </c>
      <c r="Q53" s="37">
        <f t="shared" si="16"/>
        <v>97.222222222222214</v>
      </c>
      <c r="R53" s="37">
        <f t="shared" si="16"/>
        <v>97.222222222222214</v>
      </c>
      <c r="S53" s="37">
        <f t="shared" si="16"/>
        <v>97.222222222222214</v>
      </c>
      <c r="T53" s="37">
        <f t="shared" si="16"/>
        <v>97.222222222222214</v>
      </c>
      <c r="U53" s="37">
        <f t="shared" si="16"/>
        <v>97.222222222222214</v>
      </c>
    </row>
    <row r="54" spans="2:21" outlineLevel="1"/>
    <row r="55" spans="2:21" outlineLevel="1">
      <c r="B55" s="6" t="s">
        <v>116</v>
      </c>
      <c r="J55" s="49">
        <f t="shared" ref="J55:U55" si="17">J49-J53</f>
        <v>537.77777777777783</v>
      </c>
      <c r="K55" s="49">
        <f t="shared" si="17"/>
        <v>537.77777777777783</v>
      </c>
      <c r="L55" s="49">
        <f t="shared" si="17"/>
        <v>537.77777777777783</v>
      </c>
      <c r="M55" s="49">
        <f t="shared" si="17"/>
        <v>537.77777777777783</v>
      </c>
      <c r="N55" s="49">
        <f t="shared" si="17"/>
        <v>537.77777777777783</v>
      </c>
      <c r="O55" s="49">
        <f t="shared" si="17"/>
        <v>537.77777777777783</v>
      </c>
      <c r="P55" s="49">
        <f t="shared" si="17"/>
        <v>537.77777777777783</v>
      </c>
      <c r="Q55" s="49">
        <f t="shared" si="17"/>
        <v>537.77777777777783</v>
      </c>
      <c r="R55" s="49">
        <f t="shared" si="17"/>
        <v>537.77777777777783</v>
      </c>
      <c r="S55" s="49">
        <f t="shared" si="17"/>
        <v>537.77777777777783</v>
      </c>
      <c r="T55" s="49">
        <f t="shared" si="17"/>
        <v>537.77777777777783</v>
      </c>
      <c r="U55" s="49">
        <f t="shared" si="17"/>
        <v>537.77777777777783</v>
      </c>
    </row>
    <row r="56" spans="2:21" outlineLevel="1"/>
    <row r="57" spans="2:21" outlineLevel="1">
      <c r="B57" s="8" t="s">
        <v>142</v>
      </c>
      <c r="J57" s="46">
        <v>4</v>
      </c>
      <c r="K57" s="46">
        <v>4</v>
      </c>
      <c r="L57" s="46">
        <v>4</v>
      </c>
      <c r="M57" s="46">
        <v>4</v>
      </c>
      <c r="N57" s="46">
        <v>4</v>
      </c>
      <c r="O57" s="46">
        <v>4</v>
      </c>
      <c r="P57" s="46">
        <v>4</v>
      </c>
      <c r="Q57" s="46">
        <v>4</v>
      </c>
      <c r="R57" s="46">
        <v>4</v>
      </c>
      <c r="S57" s="46">
        <v>4</v>
      </c>
      <c r="T57" s="46">
        <v>4</v>
      </c>
      <c r="U57" s="46">
        <v>4</v>
      </c>
    </row>
    <row r="58" spans="2:21" outlineLevel="1"/>
    <row r="59" spans="2:21" outlineLevel="1">
      <c r="B59" s="86" t="str">
        <f>'1.Historical'!B61</f>
        <v>Interest Expense - Bank Loan</v>
      </c>
      <c r="J59" s="48">
        <v>25</v>
      </c>
      <c r="K59" s="48">
        <v>25</v>
      </c>
      <c r="L59" s="48">
        <v>25</v>
      </c>
      <c r="M59" s="48">
        <v>25</v>
      </c>
      <c r="N59" s="48">
        <v>25</v>
      </c>
      <c r="O59" s="48">
        <v>25</v>
      </c>
      <c r="P59" s="48">
        <v>25</v>
      </c>
      <c r="Q59" s="48">
        <v>25</v>
      </c>
      <c r="R59" s="48">
        <v>25</v>
      </c>
      <c r="S59" s="48">
        <v>25</v>
      </c>
      <c r="T59" s="48">
        <v>25</v>
      </c>
      <c r="U59" s="48">
        <v>25</v>
      </c>
    </row>
    <row r="60" spans="2:21" outlineLevel="1">
      <c r="B60" s="86" t="s">
        <v>143</v>
      </c>
      <c r="J60" s="37">
        <f t="shared" ref="J60:U60" si="18">SUM(J59:J59)</f>
        <v>25</v>
      </c>
      <c r="K60" s="37">
        <f t="shared" si="18"/>
        <v>25</v>
      </c>
      <c r="L60" s="37">
        <f t="shared" si="18"/>
        <v>25</v>
      </c>
      <c r="M60" s="37">
        <f t="shared" si="18"/>
        <v>25</v>
      </c>
      <c r="N60" s="37">
        <f t="shared" si="18"/>
        <v>25</v>
      </c>
      <c r="O60" s="37">
        <f t="shared" si="18"/>
        <v>25</v>
      </c>
      <c r="P60" s="37">
        <f t="shared" si="18"/>
        <v>25</v>
      </c>
      <c r="Q60" s="37">
        <f t="shared" si="18"/>
        <v>25</v>
      </c>
      <c r="R60" s="37">
        <f t="shared" si="18"/>
        <v>25</v>
      </c>
      <c r="S60" s="37">
        <f t="shared" si="18"/>
        <v>25</v>
      </c>
      <c r="T60" s="37">
        <f t="shared" si="18"/>
        <v>25</v>
      </c>
      <c r="U60" s="37">
        <f t="shared" si="18"/>
        <v>25</v>
      </c>
    </row>
    <row r="61" spans="2:21" outlineLevel="1"/>
    <row r="62" spans="2:21" outlineLevel="1">
      <c r="B62" s="6" t="s">
        <v>117</v>
      </c>
      <c r="J62" s="49">
        <f t="shared" ref="J62:U62" si="19">J55+J57-J60</f>
        <v>516.77777777777783</v>
      </c>
      <c r="K62" s="49">
        <f t="shared" si="19"/>
        <v>516.77777777777783</v>
      </c>
      <c r="L62" s="49">
        <f t="shared" si="19"/>
        <v>516.77777777777783</v>
      </c>
      <c r="M62" s="49">
        <f t="shared" si="19"/>
        <v>516.77777777777783</v>
      </c>
      <c r="N62" s="49">
        <f t="shared" si="19"/>
        <v>516.77777777777783</v>
      </c>
      <c r="O62" s="49">
        <f t="shared" si="19"/>
        <v>516.77777777777783</v>
      </c>
      <c r="P62" s="49">
        <f t="shared" si="19"/>
        <v>516.77777777777783</v>
      </c>
      <c r="Q62" s="49">
        <f t="shared" si="19"/>
        <v>516.77777777777783</v>
      </c>
      <c r="R62" s="49">
        <f t="shared" si="19"/>
        <v>516.77777777777783</v>
      </c>
      <c r="S62" s="49">
        <f t="shared" si="19"/>
        <v>516.77777777777783</v>
      </c>
      <c r="T62" s="49">
        <f t="shared" si="19"/>
        <v>516.77777777777783</v>
      </c>
      <c r="U62" s="49">
        <f t="shared" si="19"/>
        <v>516.77777777777783</v>
      </c>
    </row>
    <row r="63" spans="2:21" outlineLevel="1"/>
    <row r="64" spans="2:21" outlineLevel="1">
      <c r="B64" s="8" t="s">
        <v>118</v>
      </c>
      <c r="J64" s="46">
        <v>145</v>
      </c>
      <c r="K64" s="46">
        <v>145</v>
      </c>
      <c r="L64" s="46">
        <v>145</v>
      </c>
      <c r="M64" s="46">
        <v>145</v>
      </c>
      <c r="N64" s="46">
        <v>145</v>
      </c>
      <c r="O64" s="46">
        <v>145</v>
      </c>
      <c r="P64" s="46">
        <v>145</v>
      </c>
      <c r="Q64" s="46">
        <v>145</v>
      </c>
      <c r="R64" s="46">
        <v>145</v>
      </c>
      <c r="S64" s="46">
        <v>145</v>
      </c>
      <c r="T64" s="46">
        <v>145</v>
      </c>
      <c r="U64" s="46">
        <v>145</v>
      </c>
    </row>
    <row r="65" spans="2:21" outlineLevel="1"/>
    <row r="66" spans="2:21" ht="12.75" outlineLevel="1" thickBot="1">
      <c r="B66" s="6" t="s">
        <v>119</v>
      </c>
      <c r="J66" s="50">
        <f t="shared" ref="J66:U66" si="20">J62-J64</f>
        <v>371.77777777777783</v>
      </c>
      <c r="K66" s="50">
        <f t="shared" si="20"/>
        <v>371.77777777777783</v>
      </c>
      <c r="L66" s="50">
        <f t="shared" si="20"/>
        <v>371.77777777777783</v>
      </c>
      <c r="M66" s="50">
        <f t="shared" si="20"/>
        <v>371.77777777777783</v>
      </c>
      <c r="N66" s="50">
        <f t="shared" si="20"/>
        <v>371.77777777777783</v>
      </c>
      <c r="O66" s="50">
        <f t="shared" si="20"/>
        <v>371.77777777777783</v>
      </c>
      <c r="P66" s="50">
        <f t="shared" si="20"/>
        <v>371.77777777777783</v>
      </c>
      <c r="Q66" s="50">
        <f t="shared" si="20"/>
        <v>371.77777777777783</v>
      </c>
      <c r="R66" s="50">
        <f t="shared" si="20"/>
        <v>371.77777777777783</v>
      </c>
      <c r="S66" s="50">
        <f t="shared" si="20"/>
        <v>371.77777777777783</v>
      </c>
      <c r="T66" s="50">
        <f t="shared" si="20"/>
        <v>371.77777777777783</v>
      </c>
      <c r="U66" s="50">
        <f t="shared" si="20"/>
        <v>371.77777777777783</v>
      </c>
    </row>
    <row r="67" spans="2:21" ht="12.75" thickTop="1"/>
  </sheetData>
  <sheetProtection algorithmName="SHA-512" hashValue="IQXIdaltud+gYL3JA+zGfoS3+sLO7zFKElBYrzuVi/Z8yrPTyukeUD//FI1Q/ie93/SegzDWNAzbFk8iSZB00Q==" saltValue="lSzsT5QX7e9gx8pvQoz53g==" spinCount="100000" sheet="1" objects="1" scenarios="1" formatColumns="0" formatRows="0"/>
  <mergeCells count="1">
    <mergeCell ref="B17:G17"/>
  </mergeCells>
  <phoneticPr fontId="27" type="noConversion"/>
  <dataValidations disablePrompts="1" count="1">
    <dataValidation type="custom" showErrorMessage="1" errorTitle="Invalid Assumption" error="Assumption must be a number." sqref="J19:U20 J64:U64 J59:U59 J51:U52 J46:U46 J29:U29 J23:U24 J57:U57 J32:U43" xr:uid="{C29A85EA-069E-48DB-88A2-8FB8F9C96EC2}">
      <formula1>NOT(ISERROR(J19/1))</formula1>
    </dataValidation>
  </dataValidations>
  <hyperlinks>
    <hyperlink ref="A1" location="HL_Home" tooltip="Go to Table of Contents" display="HL_Home" xr:uid="{69ACC5D9-C987-45E9-ACF0-5A2E24DB0A75}"/>
    <hyperlink ref="B17" location="HL_IS_Ass" tooltip="Click to follow hyperlink." display="HL_IS_Ass" xr:uid="{53697745-D1F5-463A-972E-D58D9DAD5696}"/>
    <hyperlink ref="B17:G17" location="HL_IS_Ass" tooltip="Click to follow hyperlink." display="HL_IS_Ass" xr:uid="{E8FB9D8F-E6A5-4CE1-BBEF-BFA7430CF3F5}"/>
    <hyperlink ref="A2" location="HL_Err_Chk" tooltip="Go to Error Checks" display="HL_Err_Chk" xr:uid="{8B8A43D8-81B9-4BD5-B102-0019AB76B0B9}"/>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4060D-2269-402D-99D2-7F64A071DCB8}">
  <sheetPr codeName="Sheet8">
    <tabColor theme="4"/>
    <pageSetUpPr autoPageBreaks="0"/>
  </sheetPr>
  <dimension ref="A1:AG107"/>
  <sheetViews>
    <sheetView showGridLines="0" zoomScaleNormal="100" workbookViewId="0">
      <pane xSplit="9" ySplit="14" topLeftCell="J15" activePane="bottomRight" state="frozen"/>
      <selection pane="topRight" activeCell="J1" sqref="J1"/>
      <selection pane="bottomLeft" activeCell="A15" sqref="A15"/>
      <selection pane="bottomRight"/>
    </sheetView>
  </sheetViews>
  <sheetFormatPr defaultColWidth="11.7109375" defaultRowHeight="12" outlineLevelRow="2"/>
  <cols>
    <col min="1" max="5" width="3.7109375" customWidth="1"/>
    <col min="11" max="11" width="11.7109375" customWidth="1"/>
  </cols>
  <sheetData>
    <row r="1" spans="1:33" ht="15">
      <c r="A1" s="14" t="s">
        <v>11</v>
      </c>
      <c r="B1" s="27" t="s">
        <v>123</v>
      </c>
    </row>
    <row r="2" spans="1:33" ht="12.75">
      <c r="A2" s="26" t="s">
        <v>29</v>
      </c>
      <c r="B2" s="3" t="str">
        <f>Model_Name</f>
        <v>P&amp;L Variance Analysis</v>
      </c>
    </row>
    <row r="4" spans="1:33">
      <c r="B4" s="35" t="s">
        <v>100</v>
      </c>
      <c r="C4" s="35"/>
      <c r="D4" s="35"/>
      <c r="E4" s="35"/>
      <c r="F4" s="35"/>
      <c r="G4" s="35"/>
      <c r="H4" s="35"/>
      <c r="I4" s="35"/>
      <c r="J4" s="39" t="str">
        <f t="shared" ref="J4:U4" si="0">TEXT(J7,"mmm-yy")</f>
        <v>Jul-21</v>
      </c>
      <c r="K4" s="39" t="str">
        <f t="shared" si="0"/>
        <v>Aug-21</v>
      </c>
      <c r="L4" s="39" t="str">
        <f t="shared" si="0"/>
        <v>Sep-21</v>
      </c>
      <c r="M4" s="39" t="str">
        <f t="shared" si="0"/>
        <v>Oct-21</v>
      </c>
      <c r="N4" s="39" t="str">
        <f t="shared" si="0"/>
        <v>Nov-21</v>
      </c>
      <c r="O4" s="39" t="str">
        <f t="shared" si="0"/>
        <v>Dec-21</v>
      </c>
      <c r="P4" s="39" t="str">
        <f t="shared" si="0"/>
        <v>Jan-22</v>
      </c>
      <c r="Q4" s="39" t="str">
        <f t="shared" si="0"/>
        <v>Feb-22</v>
      </c>
      <c r="R4" s="39" t="str">
        <f t="shared" si="0"/>
        <v>Mar-22</v>
      </c>
      <c r="S4" s="39" t="str">
        <f t="shared" si="0"/>
        <v>Apr-22</v>
      </c>
      <c r="T4" s="39" t="str">
        <f t="shared" si="0"/>
        <v>May-22</v>
      </c>
      <c r="U4" s="39" t="str">
        <f t="shared" si="0"/>
        <v>Jun-22</v>
      </c>
    </row>
    <row r="5" spans="1:33">
      <c r="B5" s="42" t="s">
        <v>97</v>
      </c>
      <c r="C5" s="42"/>
      <c r="D5" s="42"/>
      <c r="E5" s="42"/>
      <c r="F5" s="42"/>
      <c r="G5" s="42"/>
      <c r="H5" s="42"/>
      <c r="I5" s="42"/>
      <c r="J5" s="43" t="str">
        <f t="shared" ref="J5:U5" si="1">"M"&amp;J11&amp;IF(J8&gt;DD_Ts_Last_Hist_Mth,Ts_Fcast_Per_ID,Ts_Hist_Per_ID)</f>
        <v>M1 (H)</v>
      </c>
      <c r="K5" s="43" t="str">
        <f t="shared" si="1"/>
        <v>M2 (H)</v>
      </c>
      <c r="L5" s="43" t="str">
        <f t="shared" si="1"/>
        <v>M3 (H)</v>
      </c>
      <c r="M5" s="43" t="str">
        <f t="shared" si="1"/>
        <v>M4 (F)</v>
      </c>
      <c r="N5" s="43" t="str">
        <f t="shared" si="1"/>
        <v>M5 (F)</v>
      </c>
      <c r="O5" s="43" t="str">
        <f t="shared" si="1"/>
        <v>M6 (F)</v>
      </c>
      <c r="P5" s="43" t="str">
        <f t="shared" si="1"/>
        <v>M7 (F)</v>
      </c>
      <c r="Q5" s="43" t="str">
        <f t="shared" si="1"/>
        <v>M8 (F)</v>
      </c>
      <c r="R5" s="43" t="str">
        <f t="shared" si="1"/>
        <v>M9 (F)</v>
      </c>
      <c r="S5" s="43" t="str">
        <f t="shared" si="1"/>
        <v>M10 (F)</v>
      </c>
      <c r="T5" s="43" t="str">
        <f t="shared" si="1"/>
        <v>M11 (F)</v>
      </c>
      <c r="U5" s="43" t="str">
        <f t="shared" si="1"/>
        <v>M12 (F)</v>
      </c>
    </row>
    <row r="6" spans="1:33" hidden="1" outlineLevel="2">
      <c r="B6" s="8" t="s">
        <v>101</v>
      </c>
      <c r="J6" s="36">
        <f t="shared" ref="J6:U6" si="2">EDATE(Ts_Start_Date,J8-1)</f>
        <v>44378</v>
      </c>
      <c r="K6" s="36">
        <f t="shared" si="2"/>
        <v>44409</v>
      </c>
      <c r="L6" s="36">
        <f t="shared" si="2"/>
        <v>44440</v>
      </c>
      <c r="M6" s="36">
        <f t="shared" si="2"/>
        <v>44470</v>
      </c>
      <c r="N6" s="36">
        <f t="shared" si="2"/>
        <v>44501</v>
      </c>
      <c r="O6" s="36">
        <f t="shared" si="2"/>
        <v>44531</v>
      </c>
      <c r="P6" s="36">
        <f t="shared" si="2"/>
        <v>44562</v>
      </c>
      <c r="Q6" s="36">
        <f t="shared" si="2"/>
        <v>44593</v>
      </c>
      <c r="R6" s="36">
        <f t="shared" si="2"/>
        <v>44621</v>
      </c>
      <c r="S6" s="36">
        <f t="shared" si="2"/>
        <v>44652</v>
      </c>
      <c r="T6" s="36">
        <f t="shared" si="2"/>
        <v>44682</v>
      </c>
      <c r="U6" s="36">
        <f t="shared" si="2"/>
        <v>44713</v>
      </c>
    </row>
    <row r="7" spans="1:33" hidden="1" outlineLevel="2">
      <c r="B7" s="8" t="s">
        <v>102</v>
      </c>
      <c r="J7" s="36">
        <f t="shared" ref="J7:U7" si="3">EDATE(Ts_Start_Date,J8)-1</f>
        <v>44408</v>
      </c>
      <c r="K7" s="36">
        <f t="shared" si="3"/>
        <v>44439</v>
      </c>
      <c r="L7" s="36">
        <f t="shared" si="3"/>
        <v>44469</v>
      </c>
      <c r="M7" s="36">
        <f t="shared" si="3"/>
        <v>44500</v>
      </c>
      <c r="N7" s="36">
        <f t="shared" si="3"/>
        <v>44530</v>
      </c>
      <c r="O7" s="36">
        <f t="shared" si="3"/>
        <v>44561</v>
      </c>
      <c r="P7" s="36">
        <f t="shared" si="3"/>
        <v>44592</v>
      </c>
      <c r="Q7" s="36">
        <f t="shared" si="3"/>
        <v>44620</v>
      </c>
      <c r="R7" s="36">
        <f t="shared" si="3"/>
        <v>44651</v>
      </c>
      <c r="S7" s="36">
        <f t="shared" si="3"/>
        <v>44681</v>
      </c>
      <c r="T7" s="36">
        <f t="shared" si="3"/>
        <v>44712</v>
      </c>
      <c r="U7" s="36">
        <f t="shared" si="3"/>
        <v>44742</v>
      </c>
    </row>
    <row r="8" spans="1:33" hidden="1" outlineLevel="2">
      <c r="B8" s="8" t="s">
        <v>103</v>
      </c>
      <c r="J8" s="40">
        <f>COLUMNS($J8:J8)</f>
        <v>1</v>
      </c>
      <c r="K8" s="40">
        <f>COLUMNS($J8:K8)</f>
        <v>2</v>
      </c>
      <c r="L8" s="40">
        <f>COLUMNS($J8:L8)</f>
        <v>3</v>
      </c>
      <c r="M8" s="40">
        <f>COLUMNS($J8:M8)</f>
        <v>4</v>
      </c>
      <c r="N8" s="40">
        <f>COLUMNS($J8:N8)</f>
        <v>5</v>
      </c>
      <c r="O8" s="40">
        <f>COLUMNS($J8:O8)</f>
        <v>6</v>
      </c>
      <c r="P8" s="40">
        <f>COLUMNS($J8:P8)</f>
        <v>7</v>
      </c>
      <c r="Q8" s="40">
        <f>COLUMNS($J8:Q8)</f>
        <v>8</v>
      </c>
      <c r="R8" s="40">
        <f>COLUMNS($J8:R8)</f>
        <v>9</v>
      </c>
      <c r="S8" s="40">
        <f>COLUMNS($J8:S8)</f>
        <v>10</v>
      </c>
      <c r="T8" s="40">
        <f>COLUMNS($J8:T8)</f>
        <v>11</v>
      </c>
      <c r="U8" s="40">
        <f>COLUMNS($J8:U8)</f>
        <v>12</v>
      </c>
    </row>
    <row r="9" spans="1:33" hidden="1" outlineLevel="2">
      <c r="B9" s="8" t="s">
        <v>104</v>
      </c>
      <c r="J9" s="38">
        <f t="shared" ref="J9:U9" si="4">YEAR(J7)+IF(MONTH(J7)&gt;DD_Ts_Fin_Yr_End_Mth,1,0)</f>
        <v>2022</v>
      </c>
      <c r="K9" s="38">
        <f t="shared" si="4"/>
        <v>2022</v>
      </c>
      <c r="L9" s="38">
        <f t="shared" si="4"/>
        <v>2022</v>
      </c>
      <c r="M9" s="38">
        <f t="shared" si="4"/>
        <v>2022</v>
      </c>
      <c r="N9" s="38">
        <f t="shared" si="4"/>
        <v>2022</v>
      </c>
      <c r="O9" s="38">
        <f t="shared" si="4"/>
        <v>2022</v>
      </c>
      <c r="P9" s="38">
        <f t="shared" si="4"/>
        <v>2022</v>
      </c>
      <c r="Q9" s="38">
        <f t="shared" si="4"/>
        <v>2022</v>
      </c>
      <c r="R9" s="38">
        <f t="shared" si="4"/>
        <v>2022</v>
      </c>
      <c r="S9" s="38">
        <f t="shared" si="4"/>
        <v>2022</v>
      </c>
      <c r="T9" s="38">
        <f t="shared" si="4"/>
        <v>2022</v>
      </c>
      <c r="U9" s="38">
        <f t="shared" si="4"/>
        <v>2022</v>
      </c>
    </row>
    <row r="10" spans="1:33" hidden="1" outlineLevel="2">
      <c r="B10" s="8" t="s">
        <v>105</v>
      </c>
      <c r="J10" s="40">
        <f t="shared" ref="J10:U10" si="5">IF(J8&lt;=Ts_Term,J8,0)</f>
        <v>1</v>
      </c>
      <c r="K10" s="40">
        <f t="shared" si="5"/>
        <v>2</v>
      </c>
      <c r="L10" s="40">
        <f t="shared" si="5"/>
        <v>3</v>
      </c>
      <c r="M10" s="40">
        <f t="shared" si="5"/>
        <v>4</v>
      </c>
      <c r="N10" s="40">
        <f t="shared" si="5"/>
        <v>5</v>
      </c>
      <c r="O10" s="40">
        <f t="shared" si="5"/>
        <v>6</v>
      </c>
      <c r="P10" s="40">
        <f t="shared" si="5"/>
        <v>7</v>
      </c>
      <c r="Q10" s="40">
        <f t="shared" si="5"/>
        <v>8</v>
      </c>
      <c r="R10" s="40">
        <f t="shared" si="5"/>
        <v>9</v>
      </c>
      <c r="S10" s="40">
        <f t="shared" si="5"/>
        <v>10</v>
      </c>
      <c r="T10" s="40">
        <f t="shared" si="5"/>
        <v>11</v>
      </c>
      <c r="U10" s="40">
        <f t="shared" si="5"/>
        <v>12</v>
      </c>
    </row>
    <row r="11" spans="1:33" hidden="1" outlineLevel="2">
      <c r="B11" s="8" t="s">
        <v>106</v>
      </c>
      <c r="J11" s="40">
        <f t="shared" ref="J11:U11" si="6">MOD(MONTH(J7)-DD_Ts_Fin_Yr_End_Mth-1,Ts_Mths_In_Yr)+1</f>
        <v>1</v>
      </c>
      <c r="K11" s="40">
        <f t="shared" si="6"/>
        <v>2</v>
      </c>
      <c r="L11" s="40">
        <f t="shared" si="6"/>
        <v>3</v>
      </c>
      <c r="M11" s="40">
        <f t="shared" si="6"/>
        <v>4</v>
      </c>
      <c r="N11" s="40">
        <f t="shared" si="6"/>
        <v>5</v>
      </c>
      <c r="O11" s="40">
        <f t="shared" si="6"/>
        <v>6</v>
      </c>
      <c r="P11" s="40">
        <f t="shared" si="6"/>
        <v>7</v>
      </c>
      <c r="Q11" s="40">
        <f t="shared" si="6"/>
        <v>8</v>
      </c>
      <c r="R11" s="40">
        <f t="shared" si="6"/>
        <v>9</v>
      </c>
      <c r="S11" s="40">
        <f t="shared" si="6"/>
        <v>10</v>
      </c>
      <c r="T11" s="40">
        <f t="shared" si="6"/>
        <v>11</v>
      </c>
      <c r="U11" s="40">
        <f t="shared" si="6"/>
        <v>12</v>
      </c>
    </row>
    <row r="12" spans="1:33" hidden="1" outlineLevel="2">
      <c r="B12" s="8" t="s">
        <v>107</v>
      </c>
      <c r="J12" s="41" t="str">
        <f t="shared" ref="J12:U12" si="7">"M"&amp;J11&amp;"-"&amp;J9</f>
        <v>M1-2022</v>
      </c>
      <c r="K12" s="41" t="str">
        <f t="shared" si="7"/>
        <v>M2-2022</v>
      </c>
      <c r="L12" s="41" t="str">
        <f t="shared" si="7"/>
        <v>M3-2022</v>
      </c>
      <c r="M12" s="41" t="str">
        <f t="shared" si="7"/>
        <v>M4-2022</v>
      </c>
      <c r="N12" s="41" t="str">
        <f t="shared" si="7"/>
        <v>M5-2022</v>
      </c>
      <c r="O12" s="41" t="str">
        <f t="shared" si="7"/>
        <v>M6-2022</v>
      </c>
      <c r="P12" s="41" t="str">
        <f t="shared" si="7"/>
        <v>M7-2022</v>
      </c>
      <c r="Q12" s="41" t="str">
        <f t="shared" si="7"/>
        <v>M8-2022</v>
      </c>
      <c r="R12" s="41" t="str">
        <f t="shared" si="7"/>
        <v>M9-2022</v>
      </c>
      <c r="S12" s="41" t="str">
        <f t="shared" si="7"/>
        <v>M10-2022</v>
      </c>
      <c r="T12" s="41" t="str">
        <f t="shared" si="7"/>
        <v>M11-2022</v>
      </c>
      <c r="U12" s="41" t="str">
        <f t="shared" si="7"/>
        <v>M12-2022</v>
      </c>
    </row>
    <row r="13" spans="1:33" hidden="1" outlineLevel="2">
      <c r="B13" s="8" t="s">
        <v>108</v>
      </c>
      <c r="J13" s="41" t="str">
        <f t="shared" ref="J13:U13" si="8">"Q"&amp;INT((J11-1)/Ts_Mths_In_Qtr)+1&amp;"-"&amp;J9</f>
        <v>Q1-2022</v>
      </c>
      <c r="K13" s="41" t="str">
        <f t="shared" si="8"/>
        <v>Q1-2022</v>
      </c>
      <c r="L13" s="41" t="str">
        <f t="shared" si="8"/>
        <v>Q1-2022</v>
      </c>
      <c r="M13" s="41" t="str">
        <f t="shared" si="8"/>
        <v>Q2-2022</v>
      </c>
      <c r="N13" s="41" t="str">
        <f t="shared" si="8"/>
        <v>Q2-2022</v>
      </c>
      <c r="O13" s="41" t="str">
        <f t="shared" si="8"/>
        <v>Q2-2022</v>
      </c>
      <c r="P13" s="41" t="str">
        <f t="shared" si="8"/>
        <v>Q3-2022</v>
      </c>
      <c r="Q13" s="41" t="str">
        <f t="shared" si="8"/>
        <v>Q3-2022</v>
      </c>
      <c r="R13" s="41" t="str">
        <f t="shared" si="8"/>
        <v>Q3-2022</v>
      </c>
      <c r="S13" s="41" t="str">
        <f t="shared" si="8"/>
        <v>Q4-2022</v>
      </c>
      <c r="T13" s="41" t="str">
        <f t="shared" si="8"/>
        <v>Q4-2022</v>
      </c>
      <c r="U13" s="41" t="str">
        <f t="shared" si="8"/>
        <v>Q4-2022</v>
      </c>
    </row>
    <row r="14" spans="1:33" hidden="1" outlineLevel="2">
      <c r="B14" s="44" t="s">
        <v>109</v>
      </c>
      <c r="C14" s="16"/>
      <c r="D14" s="16"/>
      <c r="E14" s="16"/>
      <c r="F14" s="16"/>
      <c r="G14" s="16"/>
      <c r="H14" s="16"/>
      <c r="I14" s="16"/>
      <c r="J14" s="45" t="str">
        <f t="shared" ref="J14:U14" si="9">"H"&amp;INT((J11-1)/Ts_Mths_In_Half)+1&amp;"-"&amp;J9</f>
        <v>H1-2022</v>
      </c>
      <c r="K14" s="45" t="str">
        <f t="shared" si="9"/>
        <v>H1-2022</v>
      </c>
      <c r="L14" s="45" t="str">
        <f t="shared" si="9"/>
        <v>H1-2022</v>
      </c>
      <c r="M14" s="45" t="str">
        <f t="shared" si="9"/>
        <v>H1-2022</v>
      </c>
      <c r="N14" s="45" t="str">
        <f t="shared" si="9"/>
        <v>H1-2022</v>
      </c>
      <c r="O14" s="45" t="str">
        <f t="shared" si="9"/>
        <v>H1-2022</v>
      </c>
      <c r="P14" s="45" t="str">
        <f t="shared" si="9"/>
        <v>H2-2022</v>
      </c>
      <c r="Q14" s="45" t="str">
        <f t="shared" si="9"/>
        <v>H2-2022</v>
      </c>
      <c r="R14" s="45" t="str">
        <f t="shared" si="9"/>
        <v>H2-2022</v>
      </c>
      <c r="S14" s="45" t="str">
        <f t="shared" si="9"/>
        <v>H2-2022</v>
      </c>
      <c r="T14" s="45" t="str">
        <f t="shared" si="9"/>
        <v>H2-2022</v>
      </c>
      <c r="U14" s="45" t="str">
        <f t="shared" si="9"/>
        <v>H2-2022</v>
      </c>
    </row>
    <row r="15" spans="1:33" s="51" customFormat="1" collapsed="1"/>
    <row r="16" spans="1:33" s="51" customFormat="1">
      <c r="B16" s="52" t="s">
        <v>160</v>
      </c>
      <c r="C16" s="1"/>
      <c r="D16" s="1"/>
      <c r="E16" s="1"/>
      <c r="F16" s="1"/>
      <c r="G16" s="1"/>
      <c r="H16" s="1"/>
      <c r="I16" s="1"/>
      <c r="J16" s="1"/>
      <c r="K16" s="1"/>
      <c r="L16" s="1"/>
      <c r="M16" s="1"/>
      <c r="N16" s="1"/>
      <c r="O16" s="1"/>
      <c r="P16" s="1"/>
      <c r="Q16" s="1"/>
      <c r="R16" s="1"/>
      <c r="S16" s="1"/>
      <c r="T16" s="1"/>
      <c r="U16" s="1"/>
      <c r="V16"/>
      <c r="W16"/>
      <c r="X16"/>
      <c r="Y16"/>
      <c r="Z16"/>
      <c r="AA16"/>
      <c r="AB16"/>
      <c r="AC16"/>
      <c r="AD16"/>
      <c r="AE16"/>
      <c r="AF16"/>
      <c r="AG16"/>
    </row>
    <row r="17" spans="2:33" outlineLevel="1"/>
    <row r="18" spans="2:33" outlineLevel="1">
      <c r="B18" s="130" t="str">
        <f>"Go to "&amp;HL_IS_Ass</f>
        <v>Go to Model Instructions</v>
      </c>
      <c r="C18" s="130"/>
      <c r="D18" s="130"/>
      <c r="E18" s="130"/>
      <c r="F18" s="130"/>
      <c r="G18" s="130"/>
      <c r="J18" s="124" t="s">
        <v>187</v>
      </c>
    </row>
    <row r="19" spans="2:33" s="51" customFormat="1" outlineLevel="1"/>
    <row r="20" spans="2:33" s="51" customFormat="1" outlineLevel="1">
      <c r="B20" s="58" t="str">
        <f>'1.Historical'!B21</f>
        <v>Sales - Wholesale</v>
      </c>
      <c r="J20" s="60">
        <f>IF(J$8&lt;=DD_Ts_Last_Hist_Mth,'1.Historical'!J21,J24)</f>
        <v>7593.9750000000004</v>
      </c>
      <c r="K20" s="60">
        <f>IF(K$8&lt;=DD_Ts_Last_Hist_Mth,'1.Historical'!K21,K24)</f>
        <v>7707.8846249999997</v>
      </c>
      <c r="L20" s="60">
        <f>IF(L$8&lt;=DD_Ts_Last_Hist_Mth,'1.Historical'!L21,L24)</f>
        <v>7800.3792404999995</v>
      </c>
      <c r="M20" s="60">
        <f>IF(M$8&lt;=DD_Ts_Last_Hist_Mth,'1.Historical'!M21,M24)</f>
        <v>7932.9856875884989</v>
      </c>
      <c r="N20" s="60">
        <f>IF(N$8&lt;=DD_Ts_Last_Hist_Mth,'1.Historical'!N21,N24)</f>
        <v>8020.2485301519719</v>
      </c>
      <c r="O20" s="60">
        <f>IF(O$8&lt;=DD_Ts_Last_Hist_Mth,'1.Historical'!O21,O24)</f>
        <v>8148.5725066344039</v>
      </c>
      <c r="P20" s="60">
        <f>IF(P$8&lt;=DD_Ts_Last_Hist_Mth,'1.Historical'!P21,P24)</f>
        <v>8254.5039492206506</v>
      </c>
      <c r="Q20" s="60">
        <f>IF(Q$8&lt;=DD_Ts_Last_Hist_Mth,'1.Historical'!Q21,Q24)</f>
        <v>8403.085020306622</v>
      </c>
      <c r="R20" s="60">
        <f>IF(R$8&lt;=DD_Ts_Last_Hist_Mth,'1.Historical'!R21,R24)</f>
        <v>8487.1158705096877</v>
      </c>
      <c r="S20" s="60">
        <f>IF(S$8&lt;=DD_Ts_Last_Hist_Mth,'1.Historical'!S21,S24)</f>
        <v>8614.4226085673326</v>
      </c>
      <c r="T20" s="60">
        <f>IF(T$8&lt;=DD_Ts_Last_Hist_Mth,'1.Historical'!T21,T24)</f>
        <v>8778.0966381301114</v>
      </c>
      <c r="U20" s="60">
        <f>IF(U$8&lt;=DD_Ts_Last_Hist_Mth,'1.Historical'!U21,U24)</f>
        <v>8900.9899910639324</v>
      </c>
      <c r="V20"/>
      <c r="W20"/>
      <c r="X20"/>
      <c r="Y20"/>
      <c r="Z20"/>
      <c r="AA20"/>
      <c r="AB20"/>
      <c r="AC20"/>
      <c r="AD20"/>
      <c r="AE20"/>
      <c r="AF20"/>
      <c r="AG20"/>
    </row>
    <row r="21" spans="2:33" s="51" customFormat="1" outlineLevel="1">
      <c r="B21" s="58" t="str">
        <f>'1.Historical'!B22</f>
        <v>Sales - Retail</v>
      </c>
      <c r="J21" s="61">
        <f>IF(J$8&lt;=DD_Ts_Last_Hist_Mth,'1.Historical'!J22,J25)</f>
        <v>1139.0962500000001</v>
      </c>
      <c r="K21" s="61">
        <f>IF(K$8&lt;=DD_Ts_Last_Hist_Mth,'1.Historical'!K22,K25)</f>
        <v>1156.18269375</v>
      </c>
      <c r="L21" s="61">
        <f>IF(L$8&lt;=DD_Ts_Last_Hist_Mth,'1.Historical'!L22,L25)</f>
        <v>1170.056886075</v>
      </c>
      <c r="M21" s="61">
        <f>IF(M$8&lt;=DD_Ts_Last_Hist_Mth,'1.Historical'!M22,M25)</f>
        <v>1269.2777100141598</v>
      </c>
      <c r="N21" s="61">
        <f>IF(N$8&lt;=DD_Ts_Last_Hist_Mth,'1.Historical'!N22,N25)</f>
        <v>1283.2397648243154</v>
      </c>
      <c r="O21" s="61">
        <f>IF(O$8&lt;=DD_Ts_Last_Hist_Mth,'1.Historical'!O22,O25)</f>
        <v>1303.7716010615047</v>
      </c>
      <c r="P21" s="61">
        <f>IF(P$8&lt;=DD_Ts_Last_Hist_Mth,'1.Historical'!P22,P25)</f>
        <v>1403.2656713675108</v>
      </c>
      <c r="Q21" s="61">
        <f>IF(Q$8&lt;=DD_Ts_Last_Hist_Mth,'1.Historical'!Q22,Q25)</f>
        <v>1428.524453452126</v>
      </c>
      <c r="R21" s="61">
        <f>IF(R$8&lt;=DD_Ts_Last_Hist_Mth,'1.Historical'!R22,R25)</f>
        <v>1442.8096979866471</v>
      </c>
      <c r="S21" s="61">
        <f>IF(S$8&lt;=DD_Ts_Last_Hist_Mth,'1.Historical'!S22,S25)</f>
        <v>1550.5960695421197</v>
      </c>
      <c r="T21" s="61">
        <f>IF(T$8&lt;=DD_Ts_Last_Hist_Mth,'1.Historical'!T22,T25)</f>
        <v>1580.0573948634201</v>
      </c>
      <c r="U21" s="61">
        <f>IF(U$8&lt;=DD_Ts_Last_Hist_Mth,'1.Historical'!U22,U25)</f>
        <v>1602.1781983915077</v>
      </c>
      <c r="V21"/>
      <c r="W21"/>
      <c r="X21"/>
      <c r="Y21"/>
      <c r="Z21"/>
      <c r="AA21"/>
      <c r="AB21"/>
      <c r="AC21"/>
      <c r="AD21"/>
      <c r="AE21"/>
      <c r="AF21"/>
      <c r="AG21"/>
    </row>
    <row r="22" spans="2:33" s="51" customFormat="1" outlineLevel="1">
      <c r="B22" s="58" t="str">
        <f>'1.Historical'!B23</f>
        <v>Total Revenue</v>
      </c>
      <c r="J22" s="37">
        <f t="shared" ref="J22:U22" si="10">SUM(J20:J21)</f>
        <v>8733.0712500000009</v>
      </c>
      <c r="K22" s="37">
        <f t="shared" si="10"/>
        <v>8864.0673187499997</v>
      </c>
      <c r="L22" s="37">
        <f t="shared" si="10"/>
        <v>8970.4361265749994</v>
      </c>
      <c r="M22" s="37">
        <f t="shared" si="10"/>
        <v>9202.2633976026591</v>
      </c>
      <c r="N22" s="37">
        <f t="shared" si="10"/>
        <v>9303.4882949762869</v>
      </c>
      <c r="O22" s="37">
        <f t="shared" si="10"/>
        <v>9452.344107695908</v>
      </c>
      <c r="P22" s="37">
        <f t="shared" si="10"/>
        <v>9657.7696205881621</v>
      </c>
      <c r="Q22" s="37">
        <f t="shared" si="10"/>
        <v>9831.6094737587482</v>
      </c>
      <c r="R22" s="37">
        <f t="shared" si="10"/>
        <v>9929.9255684963355</v>
      </c>
      <c r="S22" s="37">
        <f t="shared" si="10"/>
        <v>10165.018678109453</v>
      </c>
      <c r="T22" s="37">
        <f t="shared" si="10"/>
        <v>10358.154032993531</v>
      </c>
      <c r="U22" s="37">
        <f t="shared" si="10"/>
        <v>10503.16818945544</v>
      </c>
      <c r="V22"/>
      <c r="W22"/>
      <c r="X22"/>
      <c r="Y22"/>
      <c r="Z22"/>
      <c r="AA22"/>
      <c r="AB22"/>
      <c r="AC22"/>
      <c r="AD22"/>
      <c r="AE22"/>
      <c r="AF22"/>
      <c r="AG22"/>
    </row>
    <row r="23" spans="2:33" s="51" customFormat="1" ht="6" customHeight="1" outlineLevel="1"/>
    <row r="24" spans="2:33" s="51" customFormat="1" outlineLevel="1">
      <c r="B24" s="58" t="str">
        <f t="shared" ref="B24:B25" si="11">B20</f>
        <v>Sales - Wholesale</v>
      </c>
      <c r="J24" s="64">
        <v>0</v>
      </c>
      <c r="K24" s="64">
        <v>0</v>
      </c>
      <c r="L24" s="64">
        <v>0</v>
      </c>
      <c r="M24" s="64">
        <v>7932.9856875884989</v>
      </c>
      <c r="N24" s="64">
        <v>8020.2485301519719</v>
      </c>
      <c r="O24" s="64">
        <v>8148.5725066344039</v>
      </c>
      <c r="P24" s="64">
        <v>8254.5039492206506</v>
      </c>
      <c r="Q24" s="64">
        <v>8403.085020306622</v>
      </c>
      <c r="R24" s="64">
        <v>8487.1158705096877</v>
      </c>
      <c r="S24" s="64">
        <v>8614.4226085673326</v>
      </c>
      <c r="T24" s="64">
        <v>8778.0966381301114</v>
      </c>
      <c r="U24" s="64">
        <v>8900.9899910639324</v>
      </c>
      <c r="V24"/>
      <c r="W24"/>
      <c r="X24"/>
      <c r="Y24"/>
      <c r="Z24"/>
      <c r="AA24"/>
      <c r="AB24"/>
      <c r="AC24"/>
      <c r="AD24"/>
      <c r="AE24"/>
      <c r="AF24"/>
      <c r="AG24"/>
    </row>
    <row r="25" spans="2:33" s="51" customFormat="1" outlineLevel="1">
      <c r="B25" s="58" t="str">
        <f t="shared" si="11"/>
        <v>Sales - Retail</v>
      </c>
      <c r="J25" s="65">
        <v>0</v>
      </c>
      <c r="K25" s="65">
        <v>0</v>
      </c>
      <c r="L25" s="65">
        <v>0</v>
      </c>
      <c r="M25" s="65">
        <v>1269.2777100141598</v>
      </c>
      <c r="N25" s="65">
        <v>1283.2397648243154</v>
      </c>
      <c r="O25" s="65">
        <v>1303.7716010615047</v>
      </c>
      <c r="P25" s="65">
        <v>1403.2656713675108</v>
      </c>
      <c r="Q25" s="65">
        <v>1428.524453452126</v>
      </c>
      <c r="R25" s="65">
        <v>1442.8096979866471</v>
      </c>
      <c r="S25" s="65">
        <v>1550.5960695421197</v>
      </c>
      <c r="T25" s="65">
        <v>1580.0573948634201</v>
      </c>
      <c r="U25" s="65">
        <v>1602.1781983915077</v>
      </c>
      <c r="V25"/>
      <c r="W25"/>
      <c r="X25"/>
      <c r="Y25"/>
      <c r="Z25"/>
      <c r="AA25"/>
      <c r="AB25"/>
      <c r="AC25"/>
      <c r="AD25"/>
      <c r="AE25"/>
      <c r="AF25"/>
      <c r="AG25"/>
    </row>
    <row r="26" spans="2:33" s="51" customFormat="1" outlineLevel="1">
      <c r="B26" s="58" t="str">
        <f>'1.Historical'!B23</f>
        <v>Total Revenue</v>
      </c>
      <c r="J26" s="37">
        <f t="shared" ref="J26:U26" si="12">IF(J$8&lt;=DD_Ts_Last_Hist_Mth,0,SUM(J24:J25))</f>
        <v>0</v>
      </c>
      <c r="K26" s="37">
        <f t="shared" si="12"/>
        <v>0</v>
      </c>
      <c r="L26" s="37">
        <f t="shared" si="12"/>
        <v>0</v>
      </c>
      <c r="M26" s="37">
        <f t="shared" si="12"/>
        <v>9202.2633976026591</v>
      </c>
      <c r="N26" s="37">
        <f t="shared" si="12"/>
        <v>9303.4882949762869</v>
      </c>
      <c r="O26" s="37">
        <f t="shared" si="12"/>
        <v>9452.344107695908</v>
      </c>
      <c r="P26" s="37">
        <f t="shared" si="12"/>
        <v>9657.7696205881621</v>
      </c>
      <c r="Q26" s="37">
        <f t="shared" si="12"/>
        <v>9831.6094737587482</v>
      </c>
      <c r="R26" s="37">
        <f t="shared" si="12"/>
        <v>9929.9255684963355</v>
      </c>
      <c r="S26" s="37">
        <f t="shared" si="12"/>
        <v>10165.018678109453</v>
      </c>
      <c r="T26" s="37">
        <f t="shared" si="12"/>
        <v>10358.154032993531</v>
      </c>
      <c r="U26" s="37">
        <f t="shared" si="12"/>
        <v>10503.16818945544</v>
      </c>
      <c r="V26"/>
      <c r="W26"/>
      <c r="X26"/>
      <c r="Y26"/>
      <c r="Z26"/>
      <c r="AA26"/>
      <c r="AB26"/>
      <c r="AC26"/>
      <c r="AD26"/>
      <c r="AE26"/>
      <c r="AF26"/>
      <c r="AG26"/>
    </row>
    <row r="27" spans="2:33" s="51" customFormat="1" outlineLevel="1"/>
    <row r="28" spans="2:33" s="51" customFormat="1" outlineLevel="1">
      <c r="B28" s="101" t="str">
        <f>'1.Historical'!B25</f>
        <v>Cost of Sales - Manufacturing</v>
      </c>
      <c r="J28" s="62">
        <f>-IF(J$8&lt;=DD_Ts_Last_Hist_Mth,'1.Historical'!J25,J32)</f>
        <v>-6113.1498750000001</v>
      </c>
      <c r="K28" s="62">
        <f>-IF(K$8&lt;=DD_Ts_Last_Hist_Mth,'1.Historical'!K25,K32)</f>
        <v>-6204.8471231249996</v>
      </c>
      <c r="L28" s="62">
        <f>-IF(L$8&lt;=DD_Ts_Last_Hist_Mth,'1.Historical'!L25,L32)</f>
        <v>-6279.3052886024989</v>
      </c>
      <c r="M28" s="62">
        <f>-IF(M$8&lt;=DD_Ts_Last_Hist_Mth,'1.Historical'!M25,M32)</f>
        <v>-6441.5843783218606</v>
      </c>
      <c r="N28" s="62">
        <f>-IF(N$8&lt;=DD_Ts_Last_Hist_Mth,'1.Historical'!N25,N32)</f>
        <v>-6512.4418064834008</v>
      </c>
      <c r="O28" s="62">
        <f>-IF(O$8&lt;=DD_Ts_Last_Hist_Mth,'1.Historical'!O25,O32)</f>
        <v>-6616.6408753871356</v>
      </c>
      <c r="P28" s="62">
        <f>-IF(P$8&lt;=DD_Ts_Last_Hist_Mth,'1.Historical'!P25,P32)</f>
        <v>-6760.4387344117131</v>
      </c>
      <c r="Q28" s="62">
        <f>-IF(Q$8&lt;=DD_Ts_Last_Hist_Mth,'1.Historical'!Q25,Q32)</f>
        <v>-6882.126631631123</v>
      </c>
      <c r="R28" s="62">
        <f>-IF(R$8&lt;=DD_Ts_Last_Hist_Mth,'1.Historical'!R25,R32)</f>
        <v>-6950.9478979474343</v>
      </c>
      <c r="S28" s="62">
        <f>-IF(S$8&lt;=DD_Ts_Last_Hist_Mth,'1.Historical'!S25,S32)</f>
        <v>-7115.5130746766163</v>
      </c>
      <c r="T28" s="62">
        <f>-IF(T$8&lt;=DD_Ts_Last_Hist_Mth,'1.Historical'!T25,T32)</f>
        <v>-7250.7078230954712</v>
      </c>
      <c r="U28" s="62">
        <f>-IF(U$8&lt;=DD_Ts_Last_Hist_Mth,'1.Historical'!U25,U32)</f>
        <v>-7352.2177326188075</v>
      </c>
    </row>
    <row r="29" spans="2:33" s="51" customFormat="1" outlineLevel="1">
      <c r="B29" s="101" t="str">
        <f>'1.Historical'!B26</f>
        <v>Cost of Sales - Shipping and Delivery</v>
      </c>
      <c r="J29" s="63">
        <f>-IF(J$8&lt;=DD_Ts_Last_Hist_Mth,'1.Historical'!J26,J33)</f>
        <v>-617.42813737500001</v>
      </c>
      <c r="K29" s="63">
        <f>-IF(K$8&lt;=DD_Ts_Last_Hist_Mth,'1.Historical'!K26,K33)</f>
        <v>-626.68955943562503</v>
      </c>
      <c r="L29" s="63">
        <f>-IF(L$8&lt;=DD_Ts_Last_Hist_Mth,'1.Historical'!L26,L33)</f>
        <v>-634.20983414885245</v>
      </c>
      <c r="M29" s="63">
        <f>-IF(M$8&lt;=DD_Ts_Last_Hist_Mth,'1.Historical'!M26,M33)</f>
        <v>-650.60002221050797</v>
      </c>
      <c r="N29" s="63">
        <f>-IF(N$8&lt;=DD_Ts_Last_Hist_Mth,'1.Historical'!N26,N33)</f>
        <v>-657.75662245482351</v>
      </c>
      <c r="O29" s="63">
        <f>-IF(O$8&lt;=DD_Ts_Last_Hist_Mth,'1.Historical'!O26,O33)</f>
        <v>-668.28072841410074</v>
      </c>
      <c r="P29" s="63">
        <f>-IF(P$8&lt;=DD_Ts_Last_Hist_Mth,'1.Historical'!P26,P33)</f>
        <v>-682.80431217558305</v>
      </c>
      <c r="Q29" s="63">
        <f>-IF(Q$8&lt;=DD_Ts_Last_Hist_Mth,'1.Historical'!Q26,Q33)</f>
        <v>-695.09478979474352</v>
      </c>
      <c r="R29" s="63">
        <f>-IF(R$8&lt;=DD_Ts_Last_Hist_Mth,'1.Historical'!R26,R33)</f>
        <v>-702.04573769269086</v>
      </c>
      <c r="S29" s="63">
        <f>-IF(S$8&lt;=DD_Ts_Last_Hist_Mth,'1.Historical'!S26,S33)</f>
        <v>-718.66682054233831</v>
      </c>
      <c r="T29" s="63">
        <f>-IF(T$8&lt;=DD_Ts_Last_Hist_Mth,'1.Historical'!T26,T33)</f>
        <v>-732.32149013264268</v>
      </c>
      <c r="U29" s="63">
        <f>-IF(U$8&lt;=DD_Ts_Last_Hist_Mth,'1.Historical'!U26,U33)</f>
        <v>-742.57399099449958</v>
      </c>
    </row>
    <row r="30" spans="2:33" s="51" customFormat="1" outlineLevel="1">
      <c r="B30" s="101" t="str">
        <f>'1.Historical'!B27</f>
        <v>Total Cost of Sales</v>
      </c>
      <c r="J30" s="53">
        <f t="shared" ref="J30:U30" si="13">SUM(J28:J29)</f>
        <v>-6730.5780123750001</v>
      </c>
      <c r="K30" s="53">
        <f t="shared" si="13"/>
        <v>-6831.5366825606243</v>
      </c>
      <c r="L30" s="53">
        <f t="shared" si="13"/>
        <v>-6913.5151227513516</v>
      </c>
      <c r="M30" s="53">
        <f t="shared" si="13"/>
        <v>-7092.1844005323683</v>
      </c>
      <c r="N30" s="53">
        <f t="shared" si="13"/>
        <v>-7170.1984289382244</v>
      </c>
      <c r="O30" s="53">
        <f t="shared" si="13"/>
        <v>-7284.9216038012364</v>
      </c>
      <c r="P30" s="53">
        <f t="shared" si="13"/>
        <v>-7443.2430465872958</v>
      </c>
      <c r="Q30" s="53">
        <f t="shared" si="13"/>
        <v>-7577.2214214258665</v>
      </c>
      <c r="R30" s="53">
        <f t="shared" si="13"/>
        <v>-7652.9936356401249</v>
      </c>
      <c r="S30" s="53">
        <f t="shared" si="13"/>
        <v>-7834.1798952189547</v>
      </c>
      <c r="T30" s="53">
        <f t="shared" si="13"/>
        <v>-7983.029313228114</v>
      </c>
      <c r="U30" s="53">
        <f t="shared" si="13"/>
        <v>-8094.7917236133071</v>
      </c>
    </row>
    <row r="31" spans="2:33" s="51" customFormat="1" ht="6" customHeight="1" outlineLevel="1"/>
    <row r="32" spans="2:33" s="51" customFormat="1" outlineLevel="1">
      <c r="B32" s="101" t="str">
        <f t="shared" ref="B32:B33" si="14">B28</f>
        <v>Cost of Sales - Manufacturing</v>
      </c>
      <c r="J32" s="111">
        <v>0</v>
      </c>
      <c r="K32" s="111">
        <v>0</v>
      </c>
      <c r="L32" s="111">
        <v>0</v>
      </c>
      <c r="M32" s="111">
        <v>6441.5843783218606</v>
      </c>
      <c r="N32" s="111">
        <v>6512.4418064834008</v>
      </c>
      <c r="O32" s="111">
        <v>6616.6408753871356</v>
      </c>
      <c r="P32" s="111">
        <v>6760.4387344117131</v>
      </c>
      <c r="Q32" s="111">
        <v>6882.126631631123</v>
      </c>
      <c r="R32" s="111">
        <v>6950.9478979474343</v>
      </c>
      <c r="S32" s="111">
        <v>7115.5130746766163</v>
      </c>
      <c r="T32" s="111">
        <v>7250.7078230954712</v>
      </c>
      <c r="U32" s="111">
        <v>7352.2177326188075</v>
      </c>
    </row>
    <row r="33" spans="2:21" s="51" customFormat="1" outlineLevel="1">
      <c r="B33" s="101" t="str">
        <f t="shared" si="14"/>
        <v>Cost of Sales - Shipping and Delivery</v>
      </c>
      <c r="J33" s="112">
        <v>0</v>
      </c>
      <c r="K33" s="112">
        <v>0</v>
      </c>
      <c r="L33" s="112">
        <v>0</v>
      </c>
      <c r="M33" s="112">
        <v>650.60002221050797</v>
      </c>
      <c r="N33" s="112">
        <v>657.75662245482351</v>
      </c>
      <c r="O33" s="112">
        <v>668.28072841410074</v>
      </c>
      <c r="P33" s="112">
        <v>682.80431217558305</v>
      </c>
      <c r="Q33" s="112">
        <v>695.09478979474352</v>
      </c>
      <c r="R33" s="112">
        <v>702.04573769269086</v>
      </c>
      <c r="S33" s="112">
        <v>718.66682054233831</v>
      </c>
      <c r="T33" s="112">
        <v>732.32149013264268</v>
      </c>
      <c r="U33" s="112">
        <v>742.57399099449958</v>
      </c>
    </row>
    <row r="34" spans="2:21" s="51" customFormat="1" outlineLevel="1">
      <c r="B34" s="101" t="str">
        <f>'1.Historical'!B27</f>
        <v>Total Cost of Sales</v>
      </c>
      <c r="J34" s="53">
        <f t="shared" ref="J34:U34" si="15">IF(J$8&lt;=DD_Ts_Last_Hist_Mth,0,SUM(J32:J33))</f>
        <v>0</v>
      </c>
      <c r="K34" s="53">
        <f t="shared" si="15"/>
        <v>0</v>
      </c>
      <c r="L34" s="53">
        <f t="shared" si="15"/>
        <v>0</v>
      </c>
      <c r="M34" s="53">
        <f t="shared" si="15"/>
        <v>7092.1844005323683</v>
      </c>
      <c r="N34" s="53">
        <f t="shared" si="15"/>
        <v>7170.1984289382244</v>
      </c>
      <c r="O34" s="53">
        <f t="shared" si="15"/>
        <v>7284.9216038012364</v>
      </c>
      <c r="P34" s="53">
        <f t="shared" si="15"/>
        <v>7443.2430465872958</v>
      </c>
      <c r="Q34" s="53">
        <f t="shared" si="15"/>
        <v>7577.2214214258665</v>
      </c>
      <c r="R34" s="53">
        <f t="shared" si="15"/>
        <v>7652.9936356401249</v>
      </c>
      <c r="S34" s="53">
        <f t="shared" si="15"/>
        <v>7834.1798952189547</v>
      </c>
      <c r="T34" s="53">
        <f t="shared" si="15"/>
        <v>7983.029313228114</v>
      </c>
      <c r="U34" s="53">
        <f t="shared" si="15"/>
        <v>8094.7917236133071</v>
      </c>
    </row>
    <row r="35" spans="2:21" s="51" customFormat="1" ht="6" customHeight="1" outlineLevel="1"/>
    <row r="36" spans="2:21" s="51" customFormat="1" outlineLevel="1">
      <c r="B36" s="56" t="str">
        <f>'1.Historical'!B29</f>
        <v>Gross Margin</v>
      </c>
      <c r="J36" s="57">
        <f t="shared" ref="J36:U36" si="16">J22+J30</f>
        <v>2002.4932376250008</v>
      </c>
      <c r="K36" s="57">
        <f t="shared" si="16"/>
        <v>2032.5306361893754</v>
      </c>
      <c r="L36" s="57">
        <f t="shared" si="16"/>
        <v>2056.9210038236479</v>
      </c>
      <c r="M36" s="57">
        <f t="shared" si="16"/>
        <v>2110.0789970702908</v>
      </c>
      <c r="N36" s="57">
        <f t="shared" si="16"/>
        <v>2133.2898660380624</v>
      </c>
      <c r="O36" s="57">
        <f t="shared" si="16"/>
        <v>2167.4225038946715</v>
      </c>
      <c r="P36" s="57">
        <f t="shared" si="16"/>
        <v>2214.5265740008663</v>
      </c>
      <c r="Q36" s="57">
        <f t="shared" si="16"/>
        <v>2254.3880523328817</v>
      </c>
      <c r="R36" s="57">
        <f t="shared" si="16"/>
        <v>2276.9319328562106</v>
      </c>
      <c r="S36" s="57">
        <f t="shared" si="16"/>
        <v>2330.8387828904979</v>
      </c>
      <c r="T36" s="57">
        <f t="shared" si="16"/>
        <v>2375.1247197654166</v>
      </c>
      <c r="U36" s="57">
        <f t="shared" si="16"/>
        <v>2408.3764658421333</v>
      </c>
    </row>
    <row r="37" spans="2:21" s="51" customFormat="1" outlineLevel="1"/>
    <row r="38" spans="2:21" s="51" customFormat="1" outlineLevel="1">
      <c r="B38" s="101" t="str">
        <f>'1.Historical'!B31</f>
        <v>Gain from Legal Settlement</v>
      </c>
      <c r="J38" s="113">
        <f>IF(J$8&lt;=DD_Ts_Last_Hist_Mth,'1.Historical'!J31,J41)</f>
        <v>0</v>
      </c>
      <c r="K38" s="113">
        <f>IF(K$8&lt;=DD_Ts_Last_Hist_Mth,'1.Historical'!K31,K41)</f>
        <v>0</v>
      </c>
      <c r="L38" s="113">
        <f>IF(L$8&lt;=DD_Ts_Last_Hist_Mth,'1.Historical'!L31,L41)</f>
        <v>0</v>
      </c>
      <c r="M38" s="113">
        <f>IF(M$8&lt;=DD_Ts_Last_Hist_Mth,'1.Historical'!M31,M41)</f>
        <v>0</v>
      </c>
      <c r="N38" s="113">
        <f>IF(N$8&lt;=DD_Ts_Last_Hist_Mth,'1.Historical'!N31,N41)</f>
        <v>0</v>
      </c>
      <c r="O38" s="113">
        <f>IF(O$8&lt;=DD_Ts_Last_Hist_Mth,'1.Historical'!O31,O41)</f>
        <v>0</v>
      </c>
      <c r="P38" s="113">
        <f>IF(P$8&lt;=DD_Ts_Last_Hist_Mth,'1.Historical'!P31,P41)</f>
        <v>0</v>
      </c>
      <c r="Q38" s="113">
        <f>IF(Q$8&lt;=DD_Ts_Last_Hist_Mth,'1.Historical'!Q31,Q41)</f>
        <v>0</v>
      </c>
      <c r="R38" s="113">
        <f>IF(R$8&lt;=DD_Ts_Last_Hist_Mth,'1.Historical'!R31,R41)</f>
        <v>0</v>
      </c>
      <c r="S38" s="113">
        <f>IF(S$8&lt;=DD_Ts_Last_Hist_Mth,'1.Historical'!S31,S41)</f>
        <v>0</v>
      </c>
      <c r="T38" s="113">
        <f>IF(T$8&lt;=DD_Ts_Last_Hist_Mth,'1.Historical'!T31,T41)</f>
        <v>0</v>
      </c>
      <c r="U38" s="113">
        <f>IF(U$8&lt;=DD_Ts_Last_Hist_Mth,'1.Historical'!U31,U41)</f>
        <v>0</v>
      </c>
    </row>
    <row r="39" spans="2:21" s="51" customFormat="1" outlineLevel="1">
      <c r="B39" s="101" t="str">
        <f>'1.Historical'!B32</f>
        <v>Total Other Revenue</v>
      </c>
      <c r="J39" s="53">
        <f t="shared" ref="J39:U39" si="17">SUM(J38:J38)</f>
        <v>0</v>
      </c>
      <c r="K39" s="53">
        <f t="shared" si="17"/>
        <v>0</v>
      </c>
      <c r="L39" s="53">
        <f t="shared" si="17"/>
        <v>0</v>
      </c>
      <c r="M39" s="53">
        <f t="shared" si="17"/>
        <v>0</v>
      </c>
      <c r="N39" s="53">
        <f t="shared" si="17"/>
        <v>0</v>
      </c>
      <c r="O39" s="53">
        <f t="shared" si="17"/>
        <v>0</v>
      </c>
      <c r="P39" s="53">
        <f t="shared" si="17"/>
        <v>0</v>
      </c>
      <c r="Q39" s="53">
        <f t="shared" si="17"/>
        <v>0</v>
      </c>
      <c r="R39" s="53">
        <f t="shared" si="17"/>
        <v>0</v>
      </c>
      <c r="S39" s="53">
        <f t="shared" si="17"/>
        <v>0</v>
      </c>
      <c r="T39" s="53">
        <f t="shared" si="17"/>
        <v>0</v>
      </c>
      <c r="U39" s="53">
        <f t="shared" si="17"/>
        <v>0</v>
      </c>
    </row>
    <row r="40" spans="2:21" s="51" customFormat="1" ht="6" customHeight="1" outlineLevel="1"/>
    <row r="41" spans="2:21" s="51" customFormat="1" outlineLevel="1">
      <c r="B41" s="101" t="str">
        <f>B38</f>
        <v>Gain from Legal Settlement</v>
      </c>
      <c r="J41" s="112">
        <v>0</v>
      </c>
      <c r="K41" s="112">
        <v>0</v>
      </c>
      <c r="L41" s="112">
        <v>0</v>
      </c>
      <c r="M41" s="112">
        <v>0</v>
      </c>
      <c r="N41" s="112">
        <v>0</v>
      </c>
      <c r="O41" s="112">
        <v>0</v>
      </c>
      <c r="P41" s="112">
        <v>0</v>
      </c>
      <c r="Q41" s="112">
        <v>0</v>
      </c>
      <c r="R41" s="112">
        <v>0</v>
      </c>
      <c r="S41" s="112">
        <v>0</v>
      </c>
      <c r="T41" s="112">
        <v>0</v>
      </c>
      <c r="U41" s="112">
        <v>0</v>
      </c>
    </row>
    <row r="42" spans="2:21" s="51" customFormat="1" outlineLevel="1">
      <c r="B42" s="101" t="str">
        <f>'1.Historical'!B32</f>
        <v>Total Other Revenue</v>
      </c>
      <c r="J42" s="53">
        <f t="shared" ref="J42:U42" si="18">IF(J$8&lt;=DD_Ts_Last_Hist_Mth,0,SUM(J41:J41))</f>
        <v>0</v>
      </c>
      <c r="K42" s="53">
        <f t="shared" si="18"/>
        <v>0</v>
      </c>
      <c r="L42" s="53">
        <f t="shared" si="18"/>
        <v>0</v>
      </c>
      <c r="M42" s="53">
        <f t="shared" si="18"/>
        <v>0</v>
      </c>
      <c r="N42" s="53">
        <f t="shared" si="18"/>
        <v>0</v>
      </c>
      <c r="O42" s="53">
        <f t="shared" si="18"/>
        <v>0</v>
      </c>
      <c r="P42" s="53">
        <f t="shared" si="18"/>
        <v>0</v>
      </c>
      <c r="Q42" s="53">
        <f t="shared" si="18"/>
        <v>0</v>
      </c>
      <c r="R42" s="53">
        <f t="shared" si="18"/>
        <v>0</v>
      </c>
      <c r="S42" s="53">
        <f t="shared" si="18"/>
        <v>0</v>
      </c>
      <c r="T42" s="53">
        <f t="shared" si="18"/>
        <v>0</v>
      </c>
      <c r="U42" s="53">
        <f t="shared" si="18"/>
        <v>0</v>
      </c>
    </row>
    <row r="43" spans="2:21" s="51" customFormat="1" outlineLevel="1"/>
    <row r="44" spans="2:21" s="51" customFormat="1" outlineLevel="1">
      <c r="B44" s="101" t="str">
        <f>'1.Historical'!B34</f>
        <v>Accounting</v>
      </c>
      <c r="J44" s="62">
        <f>-IF(J$8&lt;=DD_Ts_Last_Hist_Mth,'1.Historical'!J34,J58)</f>
        <v>-87.330712500000004</v>
      </c>
      <c r="K44" s="62">
        <f>-IF(K$8&lt;=DD_Ts_Last_Hist_Mth,'1.Historical'!K34,K58)</f>
        <v>-88.640673187499999</v>
      </c>
      <c r="L44" s="62">
        <f>-IF(L$8&lt;=DD_Ts_Last_Hist_Mth,'1.Historical'!L34,L58)</f>
        <v>-89.704361265749995</v>
      </c>
      <c r="M44" s="62">
        <f>-IF(M$8&lt;=DD_Ts_Last_Hist_Mth,'1.Historical'!M34,M58)</f>
        <v>-92.022633976026597</v>
      </c>
      <c r="N44" s="62">
        <f>-IF(N$8&lt;=DD_Ts_Last_Hist_Mth,'1.Historical'!N34,N58)</f>
        <v>-93.034882949762874</v>
      </c>
      <c r="O44" s="62">
        <f>-IF(O$8&lt;=DD_Ts_Last_Hist_Mth,'1.Historical'!O34,O58)</f>
        <v>-94.523441076959088</v>
      </c>
      <c r="P44" s="62">
        <f>-IF(P$8&lt;=DD_Ts_Last_Hist_Mth,'1.Historical'!P34,P58)</f>
        <v>-96.577696205881608</v>
      </c>
      <c r="Q44" s="62">
        <f>-IF(Q$8&lt;=DD_Ts_Last_Hist_Mth,'1.Historical'!Q34,Q58)</f>
        <v>-98.316094737587491</v>
      </c>
      <c r="R44" s="62">
        <f>-IF(R$8&lt;=DD_Ts_Last_Hist_Mth,'1.Historical'!R34,R58)</f>
        <v>-99.29925568496337</v>
      </c>
      <c r="S44" s="62">
        <f>-IF(S$8&lt;=DD_Ts_Last_Hist_Mth,'1.Historical'!S34,S58)</f>
        <v>-101.65018678109453</v>
      </c>
      <c r="T44" s="62">
        <f>-IF(T$8&lt;=DD_Ts_Last_Hist_Mth,'1.Historical'!T34,T58)</f>
        <v>-103.58154032993532</v>
      </c>
      <c r="U44" s="62">
        <f>-IF(U$8&lt;=DD_Ts_Last_Hist_Mth,'1.Historical'!U34,U58)</f>
        <v>-105.03168189455441</v>
      </c>
    </row>
    <row r="45" spans="2:21" s="51" customFormat="1" outlineLevel="1">
      <c r="B45" s="101" t="str">
        <f>'1.Historical'!B35</f>
        <v>Advertising</v>
      </c>
      <c r="J45" s="62">
        <f>-IF(J$8&lt;=DD_Ts_Last_Hist_Mth,'1.Historical'!J35,J59)</f>
        <v>-112.65661912500001</v>
      </c>
      <c r="K45" s="62">
        <f>-IF(K$8&lt;=DD_Ts_Last_Hist_Mth,'1.Historical'!K35,K59)</f>
        <v>-114.34646841187499</v>
      </c>
      <c r="L45" s="62">
        <f>-IF(L$8&lt;=DD_Ts_Last_Hist_Mth,'1.Historical'!L35,L59)</f>
        <v>-115.7186260328175</v>
      </c>
      <c r="M45" s="62">
        <f>-IF(M$8&lt;=DD_Ts_Last_Hist_Mth,'1.Historical'!M35,M59)</f>
        <v>-118.7091978290743</v>
      </c>
      <c r="N45" s="62">
        <f>-IF(N$8&lt;=DD_Ts_Last_Hist_Mth,'1.Historical'!N35,N59)</f>
        <v>-120.0149990051941</v>
      </c>
      <c r="O45" s="62">
        <f>-IF(O$8&lt;=DD_Ts_Last_Hist_Mth,'1.Historical'!O35,O59)</f>
        <v>-121.93523898927721</v>
      </c>
      <c r="P45" s="62">
        <f>-IF(P$8&lt;=DD_Ts_Last_Hist_Mth,'1.Historical'!P35,P59)</f>
        <v>-124.58522810558729</v>
      </c>
      <c r="Q45" s="62">
        <f>-IF(Q$8&lt;=DD_Ts_Last_Hist_Mth,'1.Historical'!Q35,Q59)</f>
        <v>-126.82776221148785</v>
      </c>
      <c r="R45" s="62">
        <f>-IF(R$8&lt;=DD_Ts_Last_Hist_Mth,'1.Historical'!R35,R59)</f>
        <v>-128.09603983360273</v>
      </c>
      <c r="S45" s="62">
        <f>-IF(S$8&lt;=DD_Ts_Last_Hist_Mth,'1.Historical'!S35,S59)</f>
        <v>-131.12874094761193</v>
      </c>
      <c r="T45" s="62">
        <f>-IF(T$8&lt;=DD_Ts_Last_Hist_Mth,'1.Historical'!T35,T59)</f>
        <v>-133.62018702561653</v>
      </c>
      <c r="U45" s="62">
        <f>-IF(U$8&lt;=DD_Ts_Last_Hist_Mth,'1.Historical'!U35,U59)</f>
        <v>-135.49086964397517</v>
      </c>
    </row>
    <row r="46" spans="2:21" s="51" customFormat="1" outlineLevel="1">
      <c r="B46" s="101" t="str">
        <f>'1.Historical'!B36</f>
        <v>Bank Fees</v>
      </c>
      <c r="J46" s="62">
        <f>-IF(J$8&lt;=DD_Ts_Last_Hist_Mth,'1.Historical'!J36,J60)</f>
        <v>-40.172127750000001</v>
      </c>
      <c r="K46" s="62">
        <f>-IF(K$8&lt;=DD_Ts_Last_Hist_Mth,'1.Historical'!K36,K60)</f>
        <v>-40.774709666249997</v>
      </c>
      <c r="L46" s="62">
        <f>-IF(L$8&lt;=DD_Ts_Last_Hist_Mth,'1.Historical'!L36,L60)</f>
        <v>-41.264006182244998</v>
      </c>
      <c r="M46" s="62">
        <f>-IF(M$8&lt;=DD_Ts_Last_Hist_Mth,'1.Historical'!M36,M60)</f>
        <v>-42.330411628972229</v>
      </c>
      <c r="N46" s="62">
        <f>-IF(N$8&lt;=DD_Ts_Last_Hist_Mth,'1.Historical'!N36,N60)</f>
        <v>-42.796046156890917</v>
      </c>
      <c r="O46" s="62">
        <f>-IF(O$8&lt;=DD_Ts_Last_Hist_Mth,'1.Historical'!O36,O60)</f>
        <v>-43.480782895401177</v>
      </c>
      <c r="P46" s="62">
        <f>-IF(P$8&lt;=DD_Ts_Last_Hist_Mth,'1.Historical'!P36,P60)</f>
        <v>-44.425740254705545</v>
      </c>
      <c r="Q46" s="62">
        <f>-IF(Q$8&lt;=DD_Ts_Last_Hist_Mth,'1.Historical'!Q36,Q60)</f>
        <v>-45.225403579290244</v>
      </c>
      <c r="R46" s="62">
        <f>-IF(R$8&lt;=DD_Ts_Last_Hist_Mth,'1.Historical'!R36,R60)</f>
        <v>-45.677657615083142</v>
      </c>
      <c r="S46" s="62">
        <f>-IF(S$8&lt;=DD_Ts_Last_Hist_Mth,'1.Historical'!S36,S60)</f>
        <v>-46.759085919303473</v>
      </c>
      <c r="T46" s="62">
        <f>-IF(T$8&lt;=DD_Ts_Last_Hist_Mth,'1.Historical'!T36,T60)</f>
        <v>-47.647508551770244</v>
      </c>
      <c r="U46" s="62">
        <f>-IF(U$8&lt;=DD_Ts_Last_Hist_Mth,'1.Historical'!U36,U60)</f>
        <v>-48.314573671495019</v>
      </c>
    </row>
    <row r="47" spans="2:21" s="51" customFormat="1" outlineLevel="1">
      <c r="B47" s="101" t="str">
        <f>'1.Historical'!B37</f>
        <v>General Expenses</v>
      </c>
      <c r="J47" s="62">
        <f>-IF(J$8&lt;=DD_Ts_Last_Hist_Mth,'1.Historical'!J37,J61)</f>
        <v>-174.66142500000001</v>
      </c>
      <c r="K47" s="62">
        <f>-IF(K$8&lt;=DD_Ts_Last_Hist_Mth,'1.Historical'!K37,K61)</f>
        <v>-177.281346375</v>
      </c>
      <c r="L47" s="62">
        <f>-IF(L$8&lt;=DD_Ts_Last_Hist_Mth,'1.Historical'!L37,L61)</f>
        <v>-179.40872253149999</v>
      </c>
      <c r="M47" s="62">
        <f>-IF(M$8&lt;=DD_Ts_Last_Hist_Mth,'1.Historical'!M37,M61)</f>
        <v>-184.04526795205319</v>
      </c>
      <c r="N47" s="62">
        <f>-IF(N$8&lt;=DD_Ts_Last_Hist_Mth,'1.Historical'!N37,N61)</f>
        <v>-186.06976589952575</v>
      </c>
      <c r="O47" s="62">
        <f>-IF(O$8&lt;=DD_Ts_Last_Hist_Mth,'1.Historical'!O37,O61)</f>
        <v>-189.04688215391818</v>
      </c>
      <c r="P47" s="62">
        <f>-IF(P$8&lt;=DD_Ts_Last_Hist_Mth,'1.Historical'!P37,P61)</f>
        <v>-193.15539241176322</v>
      </c>
      <c r="Q47" s="62">
        <f>-IF(Q$8&lt;=DD_Ts_Last_Hist_Mth,'1.Historical'!Q37,Q61)</f>
        <v>-196.63218947517498</v>
      </c>
      <c r="R47" s="62">
        <f>-IF(R$8&lt;=DD_Ts_Last_Hist_Mth,'1.Historical'!R37,R61)</f>
        <v>-198.59851136992674</v>
      </c>
      <c r="S47" s="62">
        <f>-IF(S$8&lt;=DD_Ts_Last_Hist_Mth,'1.Historical'!S37,S61)</f>
        <v>-203.30037356218907</v>
      </c>
      <c r="T47" s="62">
        <f>-IF(T$8&lt;=DD_Ts_Last_Hist_Mth,'1.Historical'!T37,T61)</f>
        <v>-207.16308065987064</v>
      </c>
      <c r="U47" s="62">
        <f>-IF(U$8&lt;=DD_Ts_Last_Hist_Mth,'1.Historical'!U37,U61)</f>
        <v>-210.06336378910882</v>
      </c>
    </row>
    <row r="48" spans="2:21" s="51" customFormat="1" outlineLevel="1">
      <c r="B48" s="101" t="str">
        <f>'1.Historical'!B38</f>
        <v>Insurance</v>
      </c>
      <c r="J48" s="62">
        <f>-IF(J$8&lt;=DD_Ts_Last_Hist_Mth,'1.Historical'!J38,J62)</f>
        <v>-130.99606875000001</v>
      </c>
      <c r="K48" s="62">
        <f>-IF(K$8&lt;=DD_Ts_Last_Hist_Mth,'1.Historical'!K38,K62)</f>
        <v>-132.96100978125</v>
      </c>
      <c r="L48" s="62">
        <f>-IF(L$8&lt;=DD_Ts_Last_Hist_Mth,'1.Historical'!L38,L62)</f>
        <v>-134.556541898625</v>
      </c>
      <c r="M48" s="62">
        <f>-IF(M$8&lt;=DD_Ts_Last_Hist_Mth,'1.Historical'!M38,M62)</f>
        <v>-138.03395096403989</v>
      </c>
      <c r="N48" s="62">
        <f>-IF(N$8&lt;=DD_Ts_Last_Hist_Mth,'1.Historical'!N38,N62)</f>
        <v>-139.5523244246443</v>
      </c>
      <c r="O48" s="62">
        <f>-IF(O$8&lt;=DD_Ts_Last_Hist_Mth,'1.Historical'!O38,O62)</f>
        <v>-141.78516161543862</v>
      </c>
      <c r="P48" s="62">
        <f>-IF(P$8&lt;=DD_Ts_Last_Hist_Mth,'1.Historical'!P38,P62)</f>
        <v>-144.86654430882245</v>
      </c>
      <c r="Q48" s="62">
        <f>-IF(Q$8&lt;=DD_Ts_Last_Hist_Mth,'1.Historical'!Q38,Q62)</f>
        <v>-147.47414210638118</v>
      </c>
      <c r="R48" s="62">
        <f>-IF(R$8&lt;=DD_Ts_Last_Hist_Mth,'1.Historical'!R38,R62)</f>
        <v>-148.94888352744502</v>
      </c>
      <c r="S48" s="62">
        <f>-IF(S$8&lt;=DD_Ts_Last_Hist_Mth,'1.Historical'!S38,S62)</f>
        <v>-152.4752801716418</v>
      </c>
      <c r="T48" s="62">
        <f>-IF(T$8&lt;=DD_Ts_Last_Hist_Mth,'1.Historical'!T38,T62)</f>
        <v>-155.37231049490293</v>
      </c>
      <c r="U48" s="62">
        <f>-IF(U$8&lt;=DD_Ts_Last_Hist_Mth,'1.Historical'!U38,U62)</f>
        <v>-157.54752284183161</v>
      </c>
    </row>
    <row r="49" spans="2:21" s="51" customFormat="1" outlineLevel="1">
      <c r="B49" s="101" t="str">
        <f>'1.Historical'!B39</f>
        <v>Legal Expenses</v>
      </c>
      <c r="J49" s="62">
        <f>-IF(J$8&lt;=DD_Ts_Last_Hist_Mth,'1.Historical'!J39,J63)</f>
        <v>-62.004805875000002</v>
      </c>
      <c r="K49" s="62">
        <f>-IF(K$8&lt;=DD_Ts_Last_Hist_Mth,'1.Historical'!K39,K63)</f>
        <v>-62.934877963124997</v>
      </c>
      <c r="L49" s="62">
        <f>-IF(L$8&lt;=DD_Ts_Last_Hist_Mth,'1.Historical'!L39,L63)</f>
        <v>-63.690096498682493</v>
      </c>
      <c r="M49" s="62">
        <f>-IF(M$8&lt;=DD_Ts_Last_Hist_Mth,'1.Historical'!M39,M63)</f>
        <v>-65.336070122978882</v>
      </c>
      <c r="N49" s="62">
        <f>-IF(N$8&lt;=DD_Ts_Last_Hist_Mth,'1.Historical'!N39,N63)</f>
        <v>-66.054766894331635</v>
      </c>
      <c r="O49" s="62">
        <f>-IF(O$8&lt;=DD_Ts_Last_Hist_Mth,'1.Historical'!O39,O63)</f>
        <v>-67.111643164640938</v>
      </c>
      <c r="P49" s="62">
        <f>-IF(P$8&lt;=DD_Ts_Last_Hist_Mth,'1.Historical'!P39,P63)</f>
        <v>-68.57016430617594</v>
      </c>
      <c r="Q49" s="62">
        <f>-IF(Q$8&lt;=DD_Ts_Last_Hist_Mth,'1.Historical'!Q39,Q63)</f>
        <v>-69.804427263687103</v>
      </c>
      <c r="R49" s="62">
        <f>-IF(R$8&lt;=DD_Ts_Last_Hist_Mth,'1.Historical'!R39,R63)</f>
        <v>-70.502471536323981</v>
      </c>
      <c r="S49" s="62">
        <f>-IF(S$8&lt;=DD_Ts_Last_Hist_Mth,'1.Historical'!S39,S63)</f>
        <v>-72.171632614577106</v>
      </c>
      <c r="T49" s="62">
        <f>-IF(T$8&lt;=DD_Ts_Last_Hist_Mth,'1.Historical'!T39,T63)</f>
        <v>-73.542893634254057</v>
      </c>
      <c r="U49" s="62">
        <f>-IF(U$8&lt;=DD_Ts_Last_Hist_Mth,'1.Historical'!U39,U63)</f>
        <v>-74.572494145133618</v>
      </c>
    </row>
    <row r="50" spans="2:21" s="51" customFormat="1" outlineLevel="1">
      <c r="B50" s="101" t="str">
        <f>'1.Historical'!B40</f>
        <v>Licences &amp; Permits</v>
      </c>
      <c r="J50" s="62">
        <f>-IF(J$8&lt;=DD_Ts_Last_Hist_Mth,'1.Historical'!J40,J64)</f>
        <v>-65.498034375000003</v>
      </c>
      <c r="K50" s="62">
        <f>-IF(K$8&lt;=DD_Ts_Last_Hist_Mth,'1.Historical'!K40,K64)</f>
        <v>-66.480504890624999</v>
      </c>
      <c r="L50" s="62">
        <f>-IF(L$8&lt;=DD_Ts_Last_Hist_Mth,'1.Historical'!L40,L64)</f>
        <v>-67.2782709493125</v>
      </c>
      <c r="M50" s="62">
        <f>-IF(M$8&lt;=DD_Ts_Last_Hist_Mth,'1.Historical'!M40,M64)</f>
        <v>-69.016975482019944</v>
      </c>
      <c r="N50" s="62">
        <f>-IF(N$8&lt;=DD_Ts_Last_Hist_Mth,'1.Historical'!N40,N64)</f>
        <v>-69.776162212322149</v>
      </c>
      <c r="O50" s="62">
        <f>-IF(O$8&lt;=DD_Ts_Last_Hist_Mth,'1.Historical'!O40,O64)</f>
        <v>-70.892580807719312</v>
      </c>
      <c r="P50" s="62">
        <f>-IF(P$8&lt;=DD_Ts_Last_Hist_Mth,'1.Historical'!P40,P64)</f>
        <v>-72.433272154411227</v>
      </c>
      <c r="Q50" s="62">
        <f>-IF(Q$8&lt;=DD_Ts_Last_Hist_Mth,'1.Historical'!Q40,Q64)</f>
        <v>-73.73707105319059</v>
      </c>
      <c r="R50" s="62">
        <f>-IF(R$8&lt;=DD_Ts_Last_Hist_Mth,'1.Historical'!R40,R64)</f>
        <v>-74.47444176372251</v>
      </c>
      <c r="S50" s="62">
        <f>-IF(S$8&lt;=DD_Ts_Last_Hist_Mth,'1.Historical'!S40,S64)</f>
        <v>-76.2376400858209</v>
      </c>
      <c r="T50" s="62">
        <f>-IF(T$8&lt;=DD_Ts_Last_Hist_Mth,'1.Historical'!T40,T64)</f>
        <v>-77.686155247451467</v>
      </c>
      <c r="U50" s="62">
        <f>-IF(U$8&lt;=DD_Ts_Last_Hist_Mth,'1.Historical'!U40,U64)</f>
        <v>-78.773761420915804</v>
      </c>
    </row>
    <row r="51" spans="2:21" s="51" customFormat="1" outlineLevel="1">
      <c r="B51" s="101" t="str">
        <f>'1.Historical'!B41</f>
        <v>Office Expenses</v>
      </c>
      <c r="J51" s="62">
        <f>-IF(J$8&lt;=DD_Ts_Last_Hist_Mth,'1.Historical'!J41,J65)</f>
        <v>-121.15040422275001</v>
      </c>
      <c r="K51" s="62">
        <f>-IF(K$8&lt;=DD_Ts_Last_Hist_Mth,'1.Historical'!K41,K65)</f>
        <v>-122.96766028609125</v>
      </c>
      <c r="L51" s="62">
        <f>-IF(L$8&lt;=DD_Ts_Last_Hist_Mth,'1.Historical'!L41,L65)</f>
        <v>-124.44327220952434</v>
      </c>
      <c r="M51" s="62">
        <f>-IF(M$8&lt;=DD_Ts_Last_Hist_Mth,'1.Historical'!M41,M65)</f>
        <v>-165.64074115684789</v>
      </c>
      <c r="N51" s="62">
        <f>-IF(N$8&lt;=DD_Ts_Last_Hist_Mth,'1.Historical'!N41,N65)</f>
        <v>-167.4627893095732</v>
      </c>
      <c r="O51" s="62">
        <f>-IF(O$8&lt;=DD_Ts_Last_Hist_Mth,'1.Historical'!O41,O65)</f>
        <v>-170.14219393852636</v>
      </c>
      <c r="P51" s="62">
        <f>-IF(P$8&lt;=DD_Ts_Last_Hist_Mth,'1.Historical'!P41,P65)</f>
        <v>-173.83985317058693</v>
      </c>
      <c r="Q51" s="62">
        <f>-IF(Q$8&lt;=DD_Ts_Last_Hist_Mth,'1.Historical'!Q41,Q65)</f>
        <v>-176.96897052765749</v>
      </c>
      <c r="R51" s="62">
        <f>-IF(R$8&lt;=DD_Ts_Last_Hist_Mth,'1.Historical'!R41,R65)</f>
        <v>-178.73866023293408</v>
      </c>
      <c r="S51" s="62">
        <f>-IF(S$8&lt;=DD_Ts_Last_Hist_Mth,'1.Historical'!S41,S65)</f>
        <v>-182.97033620597017</v>
      </c>
      <c r="T51" s="62">
        <f>-IF(T$8&lt;=DD_Ts_Last_Hist_Mth,'1.Historical'!T41,T65)</f>
        <v>-186.44677259388354</v>
      </c>
      <c r="U51" s="62">
        <f>-IF(U$8&lt;=DD_Ts_Last_Hist_Mth,'1.Historical'!U41,U65)</f>
        <v>-189.05702741019792</v>
      </c>
    </row>
    <row r="52" spans="2:21" s="51" customFormat="1" outlineLevel="1">
      <c r="B52" s="101" t="str">
        <f>'1.Historical'!B42</f>
        <v>Printing &amp; Stationery</v>
      </c>
      <c r="J52" s="62">
        <f>-IF(J$8&lt;=DD_Ts_Last_Hist_Mth,'1.Historical'!J42,J66)</f>
        <v>-68.991262875000018</v>
      </c>
      <c r="K52" s="62">
        <f>-IF(K$8&lt;=DD_Ts_Last_Hist_Mth,'1.Historical'!K42,K66)</f>
        <v>-70.026131818125009</v>
      </c>
      <c r="L52" s="62">
        <f>-IF(L$8&lt;=DD_Ts_Last_Hist_Mth,'1.Historical'!L42,L66)</f>
        <v>-70.866445399942506</v>
      </c>
      <c r="M52" s="62">
        <f>-IF(M$8&lt;=DD_Ts_Last_Hist_Mth,'1.Historical'!M42,M66)</f>
        <v>-72.697880841061007</v>
      </c>
      <c r="N52" s="62">
        <f>-IF(N$8&lt;=DD_Ts_Last_Hist_Mth,'1.Historical'!N42,N66)</f>
        <v>-73.497557530312676</v>
      </c>
      <c r="O52" s="62">
        <f>-IF(O$8&lt;=DD_Ts_Last_Hist_Mth,'1.Historical'!O42,O66)</f>
        <v>-74.673518450797687</v>
      </c>
      <c r="P52" s="62">
        <f>-IF(P$8&lt;=DD_Ts_Last_Hist_Mth,'1.Historical'!P42,P66)</f>
        <v>-76.296380002646501</v>
      </c>
      <c r="Q52" s="62">
        <f>-IF(Q$8&lt;=DD_Ts_Last_Hist_Mth,'1.Historical'!Q42,Q66)</f>
        <v>-77.66971484269412</v>
      </c>
      <c r="R52" s="62">
        <f>-IF(R$8&lt;=DD_Ts_Last_Hist_Mth,'1.Historical'!R42,R66)</f>
        <v>-78.446411991121053</v>
      </c>
      <c r="S52" s="62">
        <f>-IF(S$8&lt;=DD_Ts_Last_Hist_Mth,'1.Historical'!S42,S66)</f>
        <v>-80.303647557064693</v>
      </c>
      <c r="T52" s="62">
        <f>-IF(T$8&lt;=DD_Ts_Last_Hist_Mth,'1.Historical'!T42,T66)</f>
        <v>-81.829416860648919</v>
      </c>
      <c r="U52" s="62">
        <f>-IF(U$8&lt;=DD_Ts_Last_Hist_Mth,'1.Historical'!U42,U66)</f>
        <v>-82.975028696697976</v>
      </c>
    </row>
    <row r="53" spans="2:21" s="51" customFormat="1" outlineLevel="1">
      <c r="B53" s="101" t="str">
        <f>'1.Historical'!B43</f>
        <v>Rent</v>
      </c>
      <c r="J53" s="62">
        <f>-IF(J$8&lt;=DD_Ts_Last_Hist_Mth,'1.Historical'!J43,J67)</f>
        <v>-450</v>
      </c>
      <c r="K53" s="62">
        <f>-IF(K$8&lt;=DD_Ts_Last_Hist_Mth,'1.Historical'!K43,K67)</f>
        <v>-450</v>
      </c>
      <c r="L53" s="62">
        <f>-IF(L$8&lt;=DD_Ts_Last_Hist_Mth,'1.Historical'!L43,L67)</f>
        <v>-450</v>
      </c>
      <c r="M53" s="62">
        <f>-IF(M$8&lt;=DD_Ts_Last_Hist_Mth,'1.Historical'!M43,M67)</f>
        <v>-450</v>
      </c>
      <c r="N53" s="62">
        <f>-IF(N$8&lt;=DD_Ts_Last_Hist_Mth,'1.Historical'!N43,N67)</f>
        <v>-450</v>
      </c>
      <c r="O53" s="62">
        <f>-IF(O$8&lt;=DD_Ts_Last_Hist_Mth,'1.Historical'!O43,O67)</f>
        <v>-450</v>
      </c>
      <c r="P53" s="62">
        <f>-IF(P$8&lt;=DD_Ts_Last_Hist_Mth,'1.Historical'!P43,P67)</f>
        <v>-450</v>
      </c>
      <c r="Q53" s="62">
        <f>-IF(Q$8&lt;=DD_Ts_Last_Hist_Mth,'1.Historical'!Q43,Q67)</f>
        <v>-450</v>
      </c>
      <c r="R53" s="62">
        <f>-IF(R$8&lt;=DD_Ts_Last_Hist_Mth,'1.Historical'!R43,R67)</f>
        <v>-450</v>
      </c>
      <c r="S53" s="62">
        <f>-IF(S$8&lt;=DD_Ts_Last_Hist_Mth,'1.Historical'!S43,S67)</f>
        <v>-450</v>
      </c>
      <c r="T53" s="62">
        <f>-IF(T$8&lt;=DD_Ts_Last_Hist_Mth,'1.Historical'!T43,T67)</f>
        <v>-450</v>
      </c>
      <c r="U53" s="62">
        <f>-IF(U$8&lt;=DD_Ts_Last_Hist_Mth,'1.Historical'!U43,U67)</f>
        <v>-450</v>
      </c>
    </row>
    <row r="54" spans="2:21" s="51" customFormat="1" outlineLevel="1">
      <c r="B54" s="101" t="str">
        <f>'1.Historical'!B44</f>
        <v>Subscriptions</v>
      </c>
      <c r="J54" s="62">
        <f>-IF(J$8&lt;=DD_Ts_Last_Hist_Mth,'1.Historical'!J44,J68)</f>
        <v>-50</v>
      </c>
      <c r="K54" s="62">
        <f>-IF(K$8&lt;=DD_Ts_Last_Hist_Mth,'1.Historical'!K44,K68)</f>
        <v>-50</v>
      </c>
      <c r="L54" s="62">
        <f>-IF(L$8&lt;=DD_Ts_Last_Hist_Mth,'1.Historical'!L44,L68)</f>
        <v>-50</v>
      </c>
      <c r="M54" s="62">
        <f>-IF(M$8&lt;=DD_Ts_Last_Hist_Mth,'1.Historical'!M44,M68)</f>
        <v>-50</v>
      </c>
      <c r="N54" s="62">
        <f>-IF(N$8&lt;=DD_Ts_Last_Hist_Mth,'1.Historical'!N44,N68)</f>
        <v>-50</v>
      </c>
      <c r="O54" s="62">
        <f>-IF(O$8&lt;=DD_Ts_Last_Hist_Mth,'1.Historical'!O44,O68)</f>
        <v>-50</v>
      </c>
      <c r="P54" s="62">
        <f>-IF(P$8&lt;=DD_Ts_Last_Hist_Mth,'1.Historical'!P44,P68)</f>
        <v>-50</v>
      </c>
      <c r="Q54" s="62">
        <f>-IF(Q$8&lt;=DD_Ts_Last_Hist_Mth,'1.Historical'!Q44,Q68)</f>
        <v>-50</v>
      </c>
      <c r="R54" s="62">
        <f>-IF(R$8&lt;=DD_Ts_Last_Hist_Mth,'1.Historical'!R44,R68)</f>
        <v>-50</v>
      </c>
      <c r="S54" s="62">
        <f>-IF(S$8&lt;=DD_Ts_Last_Hist_Mth,'1.Historical'!S44,S68)</f>
        <v>-50</v>
      </c>
      <c r="T54" s="62">
        <f>-IF(T$8&lt;=DD_Ts_Last_Hist_Mth,'1.Historical'!T44,T68)</f>
        <v>-50</v>
      </c>
      <c r="U54" s="62">
        <f>-IF(U$8&lt;=DD_Ts_Last_Hist_Mth,'1.Historical'!U44,U68)</f>
        <v>-50</v>
      </c>
    </row>
    <row r="55" spans="2:21" s="51" customFormat="1" outlineLevel="1">
      <c r="B55" s="101" t="str">
        <f>'1.Historical'!B45</f>
        <v>Telephone &amp; Internet</v>
      </c>
      <c r="J55" s="113">
        <f>-IF(J$8&lt;=DD_Ts_Last_Hist_Mth,'1.Historical'!J45,J69)</f>
        <v>-39.298820625000012</v>
      </c>
      <c r="K55" s="113">
        <f>-IF(K$8&lt;=DD_Ts_Last_Hist_Mth,'1.Historical'!K45,K69)</f>
        <v>-39.888302934375005</v>
      </c>
      <c r="L55" s="113">
        <f>-IF(L$8&lt;=DD_Ts_Last_Hist_Mth,'1.Historical'!L45,L69)</f>
        <v>-40.3669625695875</v>
      </c>
      <c r="M55" s="113">
        <f>-IF(M$8&lt;=DD_Ts_Last_Hist_Mth,'1.Historical'!M45,M69)</f>
        <v>-41.410185289211974</v>
      </c>
      <c r="N55" s="113">
        <f>-IF(N$8&lt;=DD_Ts_Last_Hist_Mth,'1.Historical'!N45,N69)</f>
        <v>-41.865697327393299</v>
      </c>
      <c r="O55" s="113">
        <f>-IF(O$8&lt;=DD_Ts_Last_Hist_Mth,'1.Historical'!O45,O69)</f>
        <v>-42.53554848463159</v>
      </c>
      <c r="P55" s="113">
        <f>-IF(P$8&lt;=DD_Ts_Last_Hist_Mth,'1.Historical'!P45,P69)</f>
        <v>-43.459963292646734</v>
      </c>
      <c r="Q55" s="113">
        <f>-IF(Q$8&lt;=DD_Ts_Last_Hist_Mth,'1.Historical'!Q45,Q69)</f>
        <v>-44.242242631914372</v>
      </c>
      <c r="R55" s="113">
        <f>-IF(R$8&lt;=DD_Ts_Last_Hist_Mth,'1.Historical'!R45,R69)</f>
        <v>-44.68466505823352</v>
      </c>
      <c r="S55" s="113">
        <f>-IF(S$8&lt;=DD_Ts_Last_Hist_Mth,'1.Historical'!S45,S69)</f>
        <v>-45.742584051492543</v>
      </c>
      <c r="T55" s="113">
        <f>-IF(T$8&lt;=DD_Ts_Last_Hist_Mth,'1.Historical'!T45,T69)</f>
        <v>-46.611693148470884</v>
      </c>
      <c r="U55" s="113">
        <f>-IF(U$8&lt;=DD_Ts_Last_Hist_Mth,'1.Historical'!U45,U69)</f>
        <v>-47.26425685254948</v>
      </c>
    </row>
    <row r="56" spans="2:21" s="51" customFormat="1" outlineLevel="1">
      <c r="B56" s="101" t="str">
        <f>'1.Historical'!B46</f>
        <v>Total Operating Expenditure</v>
      </c>
      <c r="J56" s="53">
        <f t="shared" ref="J56:U56" si="19">SUM(J44:J55)</f>
        <v>-1402.7602810977501</v>
      </c>
      <c r="K56" s="53">
        <f t="shared" si="19"/>
        <v>-1416.301685314216</v>
      </c>
      <c r="L56" s="53">
        <f t="shared" si="19"/>
        <v>-1427.2973055379869</v>
      </c>
      <c r="M56" s="53">
        <f t="shared" si="19"/>
        <v>-1489.2433152422857</v>
      </c>
      <c r="N56" s="53">
        <f t="shared" si="19"/>
        <v>-1500.1249917099508</v>
      </c>
      <c r="O56" s="53">
        <f t="shared" si="19"/>
        <v>-1516.1269915773103</v>
      </c>
      <c r="P56" s="53">
        <f t="shared" si="19"/>
        <v>-1538.2102342132275</v>
      </c>
      <c r="Q56" s="53">
        <f t="shared" si="19"/>
        <v>-1556.8980184290654</v>
      </c>
      <c r="R56" s="53">
        <f t="shared" si="19"/>
        <v>-1567.4669986133563</v>
      </c>
      <c r="S56" s="53">
        <f t="shared" si="19"/>
        <v>-1592.7395078967661</v>
      </c>
      <c r="T56" s="53">
        <f t="shared" si="19"/>
        <v>-1613.5015585468045</v>
      </c>
      <c r="U56" s="53">
        <f t="shared" si="19"/>
        <v>-1629.0905803664598</v>
      </c>
    </row>
    <row r="57" spans="2:21" s="51" customFormat="1" ht="6" customHeight="1" outlineLevel="1">
      <c r="M57"/>
      <c r="P57"/>
      <c r="S57"/>
    </row>
    <row r="58" spans="2:21" s="51" customFormat="1" outlineLevel="1">
      <c r="B58" s="101" t="str">
        <f t="shared" ref="B58:B69" si="20">B44</f>
        <v>Accounting</v>
      </c>
      <c r="J58" s="111">
        <v>0</v>
      </c>
      <c r="K58" s="111">
        <v>0</v>
      </c>
      <c r="L58" s="111">
        <v>0</v>
      </c>
      <c r="M58" s="111">
        <v>92.022633976026597</v>
      </c>
      <c r="N58" s="111">
        <v>93.034882949762874</v>
      </c>
      <c r="O58" s="111">
        <v>94.523441076959088</v>
      </c>
      <c r="P58" s="111">
        <v>96.577696205881608</v>
      </c>
      <c r="Q58" s="111">
        <v>98.316094737587491</v>
      </c>
      <c r="R58" s="111">
        <v>99.29925568496337</v>
      </c>
      <c r="S58" s="111">
        <v>101.65018678109453</v>
      </c>
      <c r="T58" s="111">
        <v>103.58154032993532</v>
      </c>
      <c r="U58" s="111">
        <v>105.03168189455441</v>
      </c>
    </row>
    <row r="59" spans="2:21" s="51" customFormat="1" outlineLevel="1">
      <c r="B59" s="101" t="str">
        <f t="shared" si="20"/>
        <v>Advertising</v>
      </c>
      <c r="J59" s="111">
        <v>0</v>
      </c>
      <c r="K59" s="111">
        <v>0</v>
      </c>
      <c r="L59" s="111">
        <v>0</v>
      </c>
      <c r="M59" s="111">
        <v>118.7091978290743</v>
      </c>
      <c r="N59" s="111">
        <v>120.0149990051941</v>
      </c>
      <c r="O59" s="111">
        <v>121.93523898927721</v>
      </c>
      <c r="P59" s="111">
        <v>124.58522810558729</v>
      </c>
      <c r="Q59" s="111">
        <v>126.82776221148785</v>
      </c>
      <c r="R59" s="111">
        <v>128.09603983360273</v>
      </c>
      <c r="S59" s="111">
        <v>131.12874094761193</v>
      </c>
      <c r="T59" s="111">
        <v>133.62018702561653</v>
      </c>
      <c r="U59" s="111">
        <v>135.49086964397517</v>
      </c>
    </row>
    <row r="60" spans="2:21" s="51" customFormat="1" outlineLevel="1">
      <c r="B60" s="101" t="str">
        <f t="shared" si="20"/>
        <v>Bank Fees</v>
      </c>
      <c r="J60" s="111">
        <v>0</v>
      </c>
      <c r="K60" s="111">
        <v>0</v>
      </c>
      <c r="L60" s="111">
        <v>0</v>
      </c>
      <c r="M60" s="111">
        <v>42.330411628972229</v>
      </c>
      <c r="N60" s="111">
        <v>42.796046156890917</v>
      </c>
      <c r="O60" s="111">
        <v>43.480782895401177</v>
      </c>
      <c r="P60" s="111">
        <v>44.425740254705545</v>
      </c>
      <c r="Q60" s="111">
        <v>45.225403579290244</v>
      </c>
      <c r="R60" s="111">
        <v>45.677657615083142</v>
      </c>
      <c r="S60" s="111">
        <v>46.759085919303473</v>
      </c>
      <c r="T60" s="111">
        <v>47.647508551770244</v>
      </c>
      <c r="U60" s="111">
        <v>48.314573671495019</v>
      </c>
    </row>
    <row r="61" spans="2:21" s="51" customFormat="1" outlineLevel="1">
      <c r="B61" s="101" t="str">
        <f t="shared" si="20"/>
        <v>General Expenses</v>
      </c>
      <c r="J61" s="111">
        <v>0</v>
      </c>
      <c r="K61" s="111">
        <v>0</v>
      </c>
      <c r="L61" s="111">
        <v>0</v>
      </c>
      <c r="M61" s="111">
        <v>184.04526795205319</v>
      </c>
      <c r="N61" s="111">
        <v>186.06976589952575</v>
      </c>
      <c r="O61" s="111">
        <v>189.04688215391818</v>
      </c>
      <c r="P61" s="111">
        <v>193.15539241176322</v>
      </c>
      <c r="Q61" s="111">
        <v>196.63218947517498</v>
      </c>
      <c r="R61" s="111">
        <v>198.59851136992674</v>
      </c>
      <c r="S61" s="111">
        <v>203.30037356218907</v>
      </c>
      <c r="T61" s="111">
        <v>207.16308065987064</v>
      </c>
      <c r="U61" s="111">
        <v>210.06336378910882</v>
      </c>
    </row>
    <row r="62" spans="2:21" s="51" customFormat="1" outlineLevel="1">
      <c r="B62" s="101" t="str">
        <f t="shared" si="20"/>
        <v>Insurance</v>
      </c>
      <c r="J62" s="111">
        <v>0</v>
      </c>
      <c r="K62" s="111">
        <v>0</v>
      </c>
      <c r="L62" s="111">
        <v>0</v>
      </c>
      <c r="M62" s="111">
        <v>138.03395096403989</v>
      </c>
      <c r="N62" s="111">
        <v>139.5523244246443</v>
      </c>
      <c r="O62" s="111">
        <v>141.78516161543862</v>
      </c>
      <c r="P62" s="111">
        <v>144.86654430882245</v>
      </c>
      <c r="Q62" s="111">
        <v>147.47414210638118</v>
      </c>
      <c r="R62" s="111">
        <v>148.94888352744502</v>
      </c>
      <c r="S62" s="111">
        <v>152.4752801716418</v>
      </c>
      <c r="T62" s="111">
        <v>155.37231049490293</v>
      </c>
      <c r="U62" s="111">
        <v>157.54752284183161</v>
      </c>
    </row>
    <row r="63" spans="2:21" s="51" customFormat="1" outlineLevel="1">
      <c r="B63" s="101" t="str">
        <f t="shared" si="20"/>
        <v>Legal Expenses</v>
      </c>
      <c r="J63" s="111">
        <v>0</v>
      </c>
      <c r="K63" s="111">
        <v>0</v>
      </c>
      <c r="L63" s="111">
        <v>0</v>
      </c>
      <c r="M63" s="111">
        <v>65.336070122978882</v>
      </c>
      <c r="N63" s="111">
        <v>66.054766894331635</v>
      </c>
      <c r="O63" s="111">
        <v>67.111643164640938</v>
      </c>
      <c r="P63" s="111">
        <v>68.57016430617594</v>
      </c>
      <c r="Q63" s="111">
        <v>69.804427263687103</v>
      </c>
      <c r="R63" s="111">
        <v>70.502471536323981</v>
      </c>
      <c r="S63" s="111">
        <v>72.171632614577106</v>
      </c>
      <c r="T63" s="111">
        <v>73.542893634254057</v>
      </c>
      <c r="U63" s="111">
        <v>74.572494145133618</v>
      </c>
    </row>
    <row r="64" spans="2:21" s="51" customFormat="1" outlineLevel="1">
      <c r="B64" s="101" t="str">
        <f t="shared" si="20"/>
        <v>Licences &amp; Permits</v>
      </c>
      <c r="J64" s="111">
        <v>0</v>
      </c>
      <c r="K64" s="111">
        <v>0</v>
      </c>
      <c r="L64" s="111">
        <v>0</v>
      </c>
      <c r="M64" s="111">
        <v>69.016975482019944</v>
      </c>
      <c r="N64" s="111">
        <v>69.776162212322149</v>
      </c>
      <c r="O64" s="111">
        <v>70.892580807719312</v>
      </c>
      <c r="P64" s="111">
        <v>72.433272154411227</v>
      </c>
      <c r="Q64" s="111">
        <v>73.73707105319059</v>
      </c>
      <c r="R64" s="111">
        <v>74.47444176372251</v>
      </c>
      <c r="S64" s="111">
        <v>76.2376400858209</v>
      </c>
      <c r="T64" s="111">
        <v>77.686155247451467</v>
      </c>
      <c r="U64" s="111">
        <v>78.773761420915804</v>
      </c>
    </row>
    <row r="65" spans="2:21" s="51" customFormat="1" outlineLevel="1">
      <c r="B65" s="101" t="str">
        <f t="shared" si="20"/>
        <v>Office Expenses</v>
      </c>
      <c r="J65" s="111">
        <v>0</v>
      </c>
      <c r="K65" s="111">
        <v>0</v>
      </c>
      <c r="L65" s="111">
        <v>0</v>
      </c>
      <c r="M65" s="111">
        <v>165.64074115684789</v>
      </c>
      <c r="N65" s="111">
        <v>167.4627893095732</v>
      </c>
      <c r="O65" s="111">
        <v>170.14219393852636</v>
      </c>
      <c r="P65" s="111">
        <v>173.83985317058693</v>
      </c>
      <c r="Q65" s="111">
        <v>176.96897052765749</v>
      </c>
      <c r="R65" s="111">
        <v>178.73866023293408</v>
      </c>
      <c r="S65" s="111">
        <v>182.97033620597017</v>
      </c>
      <c r="T65" s="111">
        <v>186.44677259388354</v>
      </c>
      <c r="U65" s="111">
        <v>189.05702741019792</v>
      </c>
    </row>
    <row r="66" spans="2:21" s="51" customFormat="1" outlineLevel="1">
      <c r="B66" s="101" t="str">
        <f t="shared" si="20"/>
        <v>Printing &amp; Stationery</v>
      </c>
      <c r="J66" s="111">
        <v>0</v>
      </c>
      <c r="K66" s="111">
        <v>0</v>
      </c>
      <c r="L66" s="111">
        <v>0</v>
      </c>
      <c r="M66" s="111">
        <v>72.697880841061007</v>
      </c>
      <c r="N66" s="111">
        <v>73.497557530312676</v>
      </c>
      <c r="O66" s="111">
        <v>74.673518450797687</v>
      </c>
      <c r="P66" s="111">
        <v>76.296380002646501</v>
      </c>
      <c r="Q66" s="111">
        <v>77.66971484269412</v>
      </c>
      <c r="R66" s="111">
        <v>78.446411991121053</v>
      </c>
      <c r="S66" s="111">
        <v>80.303647557064693</v>
      </c>
      <c r="T66" s="111">
        <v>81.829416860648919</v>
      </c>
      <c r="U66" s="111">
        <v>82.975028696697976</v>
      </c>
    </row>
    <row r="67" spans="2:21" s="51" customFormat="1" outlineLevel="1">
      <c r="B67" s="101" t="str">
        <f t="shared" si="20"/>
        <v>Rent</v>
      </c>
      <c r="J67" s="111">
        <v>0</v>
      </c>
      <c r="K67" s="111">
        <v>0</v>
      </c>
      <c r="L67" s="111">
        <v>0</v>
      </c>
      <c r="M67" s="111">
        <v>450</v>
      </c>
      <c r="N67" s="111">
        <v>450</v>
      </c>
      <c r="O67" s="111">
        <v>450</v>
      </c>
      <c r="P67" s="111">
        <v>450</v>
      </c>
      <c r="Q67" s="111">
        <v>450</v>
      </c>
      <c r="R67" s="111">
        <v>450</v>
      </c>
      <c r="S67" s="111">
        <v>450</v>
      </c>
      <c r="T67" s="111">
        <v>450</v>
      </c>
      <c r="U67" s="111">
        <v>450</v>
      </c>
    </row>
    <row r="68" spans="2:21" s="51" customFormat="1" outlineLevel="1">
      <c r="B68" s="101" t="str">
        <f t="shared" si="20"/>
        <v>Subscriptions</v>
      </c>
      <c r="J68" s="111">
        <v>0</v>
      </c>
      <c r="K68" s="111">
        <v>0</v>
      </c>
      <c r="L68" s="111">
        <v>0</v>
      </c>
      <c r="M68" s="111">
        <v>50</v>
      </c>
      <c r="N68" s="111">
        <v>50</v>
      </c>
      <c r="O68" s="111">
        <v>50</v>
      </c>
      <c r="P68" s="111">
        <v>50</v>
      </c>
      <c r="Q68" s="111">
        <v>50</v>
      </c>
      <c r="R68" s="111">
        <v>50</v>
      </c>
      <c r="S68" s="111">
        <v>50</v>
      </c>
      <c r="T68" s="111">
        <v>50</v>
      </c>
      <c r="U68" s="111">
        <v>50</v>
      </c>
    </row>
    <row r="69" spans="2:21" s="51" customFormat="1" outlineLevel="1">
      <c r="B69" s="101" t="str">
        <f t="shared" si="20"/>
        <v>Telephone &amp; Internet</v>
      </c>
      <c r="J69" s="112">
        <v>0</v>
      </c>
      <c r="K69" s="112">
        <v>0</v>
      </c>
      <c r="L69" s="112">
        <v>0</v>
      </c>
      <c r="M69" s="112">
        <v>41.410185289211974</v>
      </c>
      <c r="N69" s="112">
        <v>41.865697327393299</v>
      </c>
      <c r="O69" s="112">
        <v>42.53554848463159</v>
      </c>
      <c r="P69" s="112">
        <v>43.459963292646734</v>
      </c>
      <c r="Q69" s="112">
        <v>44.242242631914372</v>
      </c>
      <c r="R69" s="112">
        <v>44.68466505823352</v>
      </c>
      <c r="S69" s="112">
        <v>45.742584051492543</v>
      </c>
      <c r="T69" s="112">
        <v>46.611693148470884</v>
      </c>
      <c r="U69" s="112">
        <v>47.26425685254948</v>
      </c>
    </row>
    <row r="70" spans="2:21" s="51" customFormat="1" outlineLevel="1">
      <c r="B70" s="101" t="str">
        <f>'1.Historical'!B46</f>
        <v>Total Operating Expenditure</v>
      </c>
      <c r="J70" s="53">
        <f t="shared" ref="J70:U70" si="21">IF(J$8&lt;=DD_Ts_Last_Hist_Mth,0,SUM(J58:J69))</f>
        <v>0</v>
      </c>
      <c r="K70" s="53">
        <f t="shared" si="21"/>
        <v>0</v>
      </c>
      <c r="L70" s="53">
        <f t="shared" si="21"/>
        <v>0</v>
      </c>
      <c r="M70" s="53">
        <f t="shared" si="21"/>
        <v>1489.2433152422857</v>
      </c>
      <c r="N70" s="53">
        <f t="shared" si="21"/>
        <v>1500.1249917099508</v>
      </c>
      <c r="O70" s="53">
        <f t="shared" si="21"/>
        <v>1516.1269915773103</v>
      </c>
      <c r="P70" s="53">
        <f t="shared" si="21"/>
        <v>1538.2102342132275</v>
      </c>
      <c r="Q70" s="53">
        <f t="shared" si="21"/>
        <v>1556.8980184290654</v>
      </c>
      <c r="R70" s="53">
        <f t="shared" si="21"/>
        <v>1567.4669986133563</v>
      </c>
      <c r="S70" s="53">
        <f t="shared" si="21"/>
        <v>1592.7395078967661</v>
      </c>
      <c r="T70" s="53">
        <f t="shared" si="21"/>
        <v>1613.5015585468045</v>
      </c>
      <c r="U70" s="53">
        <f t="shared" si="21"/>
        <v>1629.0905803664598</v>
      </c>
    </row>
    <row r="71" spans="2:21" s="51" customFormat="1" ht="12" customHeight="1" outlineLevel="1"/>
    <row r="72" spans="2:21" s="51" customFormat="1" outlineLevel="1">
      <c r="B72" s="101" t="str">
        <f>'1.Historical'!B48</f>
        <v>Restructuring Expense</v>
      </c>
      <c r="J72" s="113">
        <f>-IF(J$8&lt;=DD_Ts_Last_Hist_Mth,'1.Historical'!J48,J75)</f>
        <v>0</v>
      </c>
      <c r="K72" s="113">
        <f>-IF(K$8&lt;=DD_Ts_Last_Hist_Mth,'1.Historical'!K48,K75)</f>
        <v>0</v>
      </c>
      <c r="L72" s="113">
        <f>-IF(L$8&lt;=DD_Ts_Last_Hist_Mth,'1.Historical'!L48,L75)</f>
        <v>0</v>
      </c>
      <c r="M72" s="113">
        <f>-IF(M$8&lt;=DD_Ts_Last_Hist_Mth,'1.Historical'!M48,M75)</f>
        <v>0</v>
      </c>
      <c r="N72" s="113">
        <f>-IF(N$8&lt;=DD_Ts_Last_Hist_Mth,'1.Historical'!N48,N75)</f>
        <v>0</v>
      </c>
      <c r="O72" s="113">
        <f>-IF(O$8&lt;=DD_Ts_Last_Hist_Mth,'1.Historical'!O48,O75)</f>
        <v>0</v>
      </c>
      <c r="P72" s="113">
        <f>-IF(P$8&lt;=DD_Ts_Last_Hist_Mth,'1.Historical'!P48,P75)</f>
        <v>0</v>
      </c>
      <c r="Q72" s="113">
        <f>-IF(Q$8&lt;=DD_Ts_Last_Hist_Mth,'1.Historical'!Q48,Q75)</f>
        <v>0</v>
      </c>
      <c r="R72" s="113">
        <f>-IF(R$8&lt;=DD_Ts_Last_Hist_Mth,'1.Historical'!R48,R75)</f>
        <v>0</v>
      </c>
      <c r="S72" s="113">
        <f>-IF(S$8&lt;=DD_Ts_Last_Hist_Mth,'1.Historical'!S48,S75)</f>
        <v>0</v>
      </c>
      <c r="T72" s="113">
        <f>-IF(T$8&lt;=DD_Ts_Last_Hist_Mth,'1.Historical'!T48,T75)</f>
        <v>0</v>
      </c>
      <c r="U72" s="113">
        <f>-IF(U$8&lt;=DD_Ts_Last_Hist_Mth,'1.Historical'!U48,U75)</f>
        <v>0</v>
      </c>
    </row>
    <row r="73" spans="2:21" s="51" customFormat="1" outlineLevel="1">
      <c r="B73" s="101" t="str">
        <f>'1.Historical'!B49</f>
        <v>Total Other Expenses</v>
      </c>
      <c r="J73" s="53">
        <f t="shared" ref="J73:U73" si="22">SUM(J72:J72)</f>
        <v>0</v>
      </c>
      <c r="K73" s="53">
        <f t="shared" si="22"/>
        <v>0</v>
      </c>
      <c r="L73" s="53">
        <f t="shared" si="22"/>
        <v>0</v>
      </c>
      <c r="M73" s="53">
        <f t="shared" si="22"/>
        <v>0</v>
      </c>
      <c r="N73" s="53">
        <f t="shared" si="22"/>
        <v>0</v>
      </c>
      <c r="O73" s="53">
        <f t="shared" si="22"/>
        <v>0</v>
      </c>
      <c r="P73" s="53">
        <f t="shared" si="22"/>
        <v>0</v>
      </c>
      <c r="Q73" s="53">
        <f t="shared" si="22"/>
        <v>0</v>
      </c>
      <c r="R73" s="53">
        <f t="shared" si="22"/>
        <v>0</v>
      </c>
      <c r="S73" s="53">
        <f t="shared" si="22"/>
        <v>0</v>
      </c>
      <c r="T73" s="53">
        <f t="shared" si="22"/>
        <v>0</v>
      </c>
      <c r="U73" s="53">
        <f t="shared" si="22"/>
        <v>0</v>
      </c>
    </row>
    <row r="74" spans="2:21" s="51" customFormat="1" ht="6" customHeight="1" outlineLevel="1"/>
    <row r="75" spans="2:21" s="51" customFormat="1" outlineLevel="1">
      <c r="B75" s="101" t="str">
        <f>B72</f>
        <v>Restructuring Expense</v>
      </c>
      <c r="J75" s="112">
        <v>0</v>
      </c>
      <c r="K75" s="112">
        <v>0</v>
      </c>
      <c r="L75" s="112">
        <v>0</v>
      </c>
      <c r="M75" s="112">
        <v>0</v>
      </c>
      <c r="N75" s="112">
        <v>0</v>
      </c>
      <c r="O75" s="112">
        <v>0</v>
      </c>
      <c r="P75" s="112">
        <v>0</v>
      </c>
      <c r="Q75" s="112">
        <v>0</v>
      </c>
      <c r="R75" s="112">
        <v>0</v>
      </c>
      <c r="S75" s="112">
        <v>0</v>
      </c>
      <c r="T75" s="112">
        <v>0</v>
      </c>
      <c r="U75" s="112">
        <v>0</v>
      </c>
    </row>
    <row r="76" spans="2:21" s="51" customFormat="1" outlineLevel="1">
      <c r="B76" s="101" t="str">
        <f>'1.Historical'!B49</f>
        <v>Total Other Expenses</v>
      </c>
      <c r="J76" s="53">
        <f t="shared" ref="J76:U76" si="23">IF(J$8&lt;=DD_Ts_Last_Hist_Mth,0,SUM(J75:J75))</f>
        <v>0</v>
      </c>
      <c r="K76" s="53">
        <f t="shared" si="23"/>
        <v>0</v>
      </c>
      <c r="L76" s="53">
        <f t="shared" si="23"/>
        <v>0</v>
      </c>
      <c r="M76" s="53">
        <f t="shared" si="23"/>
        <v>0</v>
      </c>
      <c r="N76" s="53">
        <f t="shared" si="23"/>
        <v>0</v>
      </c>
      <c r="O76" s="53">
        <f t="shared" si="23"/>
        <v>0</v>
      </c>
      <c r="P76" s="53">
        <f t="shared" si="23"/>
        <v>0</v>
      </c>
      <c r="Q76" s="53">
        <f t="shared" si="23"/>
        <v>0</v>
      </c>
      <c r="R76" s="53">
        <f t="shared" si="23"/>
        <v>0</v>
      </c>
      <c r="S76" s="53">
        <f t="shared" si="23"/>
        <v>0</v>
      </c>
      <c r="T76" s="53">
        <f t="shared" si="23"/>
        <v>0</v>
      </c>
      <c r="U76" s="53">
        <f t="shared" si="23"/>
        <v>0</v>
      </c>
    </row>
    <row r="77" spans="2:21" s="51" customFormat="1" outlineLevel="1"/>
    <row r="78" spans="2:21" s="51" customFormat="1" outlineLevel="1">
      <c r="B78" s="56" t="str">
        <f>'1.Historical'!B51</f>
        <v>EBITDA Margin</v>
      </c>
      <c r="J78" s="57">
        <f t="shared" ref="J78:U78" si="24">J36+J39+J56+J73</f>
        <v>599.73295652725074</v>
      </c>
      <c r="K78" s="57">
        <f t="shared" si="24"/>
        <v>616.2289508751594</v>
      </c>
      <c r="L78" s="57">
        <f t="shared" si="24"/>
        <v>629.62369828566102</v>
      </c>
      <c r="M78" s="57">
        <f t="shared" si="24"/>
        <v>620.83568182800514</v>
      </c>
      <c r="N78" s="57">
        <f t="shared" si="24"/>
        <v>633.16487432811164</v>
      </c>
      <c r="O78" s="57">
        <f t="shared" si="24"/>
        <v>651.29551231736127</v>
      </c>
      <c r="P78" s="57">
        <f t="shared" si="24"/>
        <v>676.31633978763875</v>
      </c>
      <c r="Q78" s="57">
        <f t="shared" si="24"/>
        <v>697.49003390381631</v>
      </c>
      <c r="R78" s="57">
        <f t="shared" si="24"/>
        <v>709.46493424285427</v>
      </c>
      <c r="S78" s="57">
        <f t="shared" si="24"/>
        <v>738.0992749937318</v>
      </c>
      <c r="T78" s="57">
        <f t="shared" si="24"/>
        <v>761.62316121861204</v>
      </c>
      <c r="U78" s="57">
        <f t="shared" si="24"/>
        <v>779.28588547567347</v>
      </c>
    </row>
    <row r="79" spans="2:21" s="51" customFormat="1" outlineLevel="1"/>
    <row r="80" spans="2:21" s="51" customFormat="1" outlineLevel="1">
      <c r="B80" s="101" t="str">
        <f>'1.Historical'!B53</f>
        <v>Computer Equipment</v>
      </c>
      <c r="J80" s="62">
        <f>-IF(J$8&lt;=DD_Ts_Last_Hist_Mth,'1.Historical'!J53,J84)</f>
        <v>-55.55555555555555</v>
      </c>
      <c r="K80" s="62">
        <f>-IF(K$8&lt;=DD_Ts_Last_Hist_Mth,'1.Historical'!K53,K84)</f>
        <v>-55.55555555555555</v>
      </c>
      <c r="L80" s="62">
        <f>-IF(L$8&lt;=DD_Ts_Last_Hist_Mth,'1.Historical'!L53,L84)</f>
        <v>-55.55555555555555</v>
      </c>
      <c r="M80" s="62">
        <f>-IF(M$8&lt;=DD_Ts_Last_Hist_Mth,'1.Historical'!M53,M84)</f>
        <v>-55.55555555555555</v>
      </c>
      <c r="N80" s="62">
        <f>-IF(N$8&lt;=DD_Ts_Last_Hist_Mth,'1.Historical'!N53,N84)</f>
        <v>-55.55555555555555</v>
      </c>
      <c r="O80" s="62">
        <f>-IF(O$8&lt;=DD_Ts_Last_Hist_Mth,'1.Historical'!O53,O84)</f>
        <v>-55.55555555555555</v>
      </c>
      <c r="P80" s="62">
        <f>-IF(P$8&lt;=DD_Ts_Last_Hist_Mth,'1.Historical'!P53,P84)</f>
        <v>-55.55555555555555</v>
      </c>
      <c r="Q80" s="62">
        <f>-IF(Q$8&lt;=DD_Ts_Last_Hist_Mth,'1.Historical'!Q53,Q84)</f>
        <v>-55.55555555555555</v>
      </c>
      <c r="R80" s="62">
        <f>-IF(R$8&lt;=DD_Ts_Last_Hist_Mth,'1.Historical'!R53,R84)</f>
        <v>-55.55555555555555</v>
      </c>
      <c r="S80" s="62">
        <f>-IF(S$8&lt;=DD_Ts_Last_Hist_Mth,'1.Historical'!S53,S84)</f>
        <v>-55.55555555555555</v>
      </c>
      <c r="T80" s="62">
        <f>-IF(T$8&lt;=DD_Ts_Last_Hist_Mth,'1.Historical'!T53,T84)</f>
        <v>-55.55555555555555</v>
      </c>
      <c r="U80" s="62">
        <f>-IF(U$8&lt;=DD_Ts_Last_Hist_Mth,'1.Historical'!U53,U84)</f>
        <v>-55.55555555555555</v>
      </c>
    </row>
    <row r="81" spans="2:21" s="51" customFormat="1" outlineLevel="1">
      <c r="B81" s="101" t="str">
        <f>'1.Historical'!B54</f>
        <v>Office Fitout</v>
      </c>
      <c r="J81" s="113">
        <f>-IF(J$8&lt;=DD_Ts_Last_Hist_Mth,'1.Historical'!J54,J85)</f>
        <v>-41.666666666666664</v>
      </c>
      <c r="K81" s="113">
        <f>-IF(K$8&lt;=DD_Ts_Last_Hist_Mth,'1.Historical'!K54,K85)</f>
        <v>-41.666666666666664</v>
      </c>
      <c r="L81" s="113">
        <f>-IF(L$8&lt;=DD_Ts_Last_Hist_Mth,'1.Historical'!L54,L85)</f>
        <v>-41.666666666666664</v>
      </c>
      <c r="M81" s="113">
        <f>-IF(M$8&lt;=DD_Ts_Last_Hist_Mth,'1.Historical'!M54,M85)</f>
        <v>-41.666666666666664</v>
      </c>
      <c r="N81" s="113">
        <f>-IF(N$8&lt;=DD_Ts_Last_Hist_Mth,'1.Historical'!N54,N85)</f>
        <v>-41.666666666666664</v>
      </c>
      <c r="O81" s="113">
        <f>-IF(O$8&lt;=DD_Ts_Last_Hist_Mth,'1.Historical'!O54,O85)</f>
        <v>-41.666666666666664</v>
      </c>
      <c r="P81" s="113">
        <f>-IF(P$8&lt;=DD_Ts_Last_Hist_Mth,'1.Historical'!P54,P85)</f>
        <v>-41.666666666666664</v>
      </c>
      <c r="Q81" s="113">
        <f>-IF(Q$8&lt;=DD_Ts_Last_Hist_Mth,'1.Historical'!Q54,Q85)</f>
        <v>-41.666666666666664</v>
      </c>
      <c r="R81" s="113">
        <f>-IF(R$8&lt;=DD_Ts_Last_Hist_Mth,'1.Historical'!R54,R85)</f>
        <v>-41.666666666666664</v>
      </c>
      <c r="S81" s="113">
        <f>-IF(S$8&lt;=DD_Ts_Last_Hist_Mth,'1.Historical'!S54,S85)</f>
        <v>-41.666666666666664</v>
      </c>
      <c r="T81" s="113">
        <f>-IF(T$8&lt;=DD_Ts_Last_Hist_Mth,'1.Historical'!T54,T85)</f>
        <v>-41.666666666666664</v>
      </c>
      <c r="U81" s="113">
        <f>-IF(U$8&lt;=DD_Ts_Last_Hist_Mth,'1.Historical'!U54,U85)</f>
        <v>-41.666666666666664</v>
      </c>
    </row>
    <row r="82" spans="2:21" s="51" customFormat="1" outlineLevel="1">
      <c r="B82" s="101" t="str">
        <f>'1.Historical'!B55</f>
        <v>Total Depreciation</v>
      </c>
      <c r="J82" s="53">
        <f t="shared" ref="J82:U82" si="25">SUM(J80:J81)</f>
        <v>-97.222222222222214</v>
      </c>
      <c r="K82" s="53">
        <f t="shared" si="25"/>
        <v>-97.222222222222214</v>
      </c>
      <c r="L82" s="53">
        <f t="shared" si="25"/>
        <v>-97.222222222222214</v>
      </c>
      <c r="M82" s="53">
        <f t="shared" si="25"/>
        <v>-97.222222222222214</v>
      </c>
      <c r="N82" s="53">
        <f t="shared" si="25"/>
        <v>-97.222222222222214</v>
      </c>
      <c r="O82" s="53">
        <f t="shared" si="25"/>
        <v>-97.222222222222214</v>
      </c>
      <c r="P82" s="53">
        <f t="shared" si="25"/>
        <v>-97.222222222222214</v>
      </c>
      <c r="Q82" s="53">
        <f t="shared" si="25"/>
        <v>-97.222222222222214</v>
      </c>
      <c r="R82" s="53">
        <f t="shared" si="25"/>
        <v>-97.222222222222214</v>
      </c>
      <c r="S82" s="53">
        <f t="shared" si="25"/>
        <v>-97.222222222222214</v>
      </c>
      <c r="T82" s="53">
        <f t="shared" si="25"/>
        <v>-97.222222222222214</v>
      </c>
      <c r="U82" s="53">
        <f t="shared" si="25"/>
        <v>-97.222222222222214</v>
      </c>
    </row>
    <row r="83" spans="2:21" s="51" customFormat="1" ht="6" customHeight="1" outlineLevel="1"/>
    <row r="84" spans="2:21" s="51" customFormat="1" outlineLevel="1">
      <c r="B84" s="101" t="str">
        <f t="shared" ref="B84:B85" si="26">B80</f>
        <v>Computer Equipment</v>
      </c>
      <c r="J84" s="111">
        <v>0</v>
      </c>
      <c r="K84" s="111">
        <v>0</v>
      </c>
      <c r="L84" s="111">
        <v>0</v>
      </c>
      <c r="M84" s="111">
        <v>55.55555555555555</v>
      </c>
      <c r="N84" s="111">
        <v>55.55555555555555</v>
      </c>
      <c r="O84" s="111">
        <v>55.55555555555555</v>
      </c>
      <c r="P84" s="111">
        <v>55.55555555555555</v>
      </c>
      <c r="Q84" s="111">
        <v>55.55555555555555</v>
      </c>
      <c r="R84" s="111">
        <v>55.55555555555555</v>
      </c>
      <c r="S84" s="111">
        <v>55.55555555555555</v>
      </c>
      <c r="T84" s="111">
        <v>55.55555555555555</v>
      </c>
      <c r="U84" s="111">
        <v>55.55555555555555</v>
      </c>
    </row>
    <row r="85" spans="2:21" s="51" customFormat="1" outlineLevel="1">
      <c r="B85" s="101" t="str">
        <f t="shared" si="26"/>
        <v>Office Fitout</v>
      </c>
      <c r="J85" s="112">
        <v>0</v>
      </c>
      <c r="K85" s="112">
        <v>0</v>
      </c>
      <c r="L85" s="112">
        <v>0</v>
      </c>
      <c r="M85" s="112">
        <v>41.666666666666664</v>
      </c>
      <c r="N85" s="112">
        <v>41.666666666666664</v>
      </c>
      <c r="O85" s="112">
        <v>41.666666666666664</v>
      </c>
      <c r="P85" s="112">
        <v>41.666666666666664</v>
      </c>
      <c r="Q85" s="112">
        <v>41.666666666666664</v>
      </c>
      <c r="R85" s="112">
        <v>41.666666666666664</v>
      </c>
      <c r="S85" s="112">
        <v>41.666666666666664</v>
      </c>
      <c r="T85" s="112">
        <v>41.666666666666664</v>
      </c>
      <c r="U85" s="112">
        <v>41.666666666666664</v>
      </c>
    </row>
    <row r="86" spans="2:21" s="51" customFormat="1" outlineLevel="1">
      <c r="B86" s="101" t="str">
        <f>'1.Historical'!B55</f>
        <v>Total Depreciation</v>
      </c>
      <c r="J86" s="53">
        <f t="shared" ref="J86:U86" si="27">IF(J$8&lt;=DD_Ts_Last_Hist_Mth,0,SUM(J84:J85))</f>
        <v>0</v>
      </c>
      <c r="K86" s="53">
        <f t="shared" si="27"/>
        <v>0</v>
      </c>
      <c r="L86" s="53">
        <f t="shared" si="27"/>
        <v>0</v>
      </c>
      <c r="M86" s="53">
        <f t="shared" si="27"/>
        <v>97.222222222222214</v>
      </c>
      <c r="N86" s="53">
        <f t="shared" si="27"/>
        <v>97.222222222222214</v>
      </c>
      <c r="O86" s="53">
        <f t="shared" si="27"/>
        <v>97.222222222222214</v>
      </c>
      <c r="P86" s="53">
        <f t="shared" si="27"/>
        <v>97.222222222222214</v>
      </c>
      <c r="Q86" s="53">
        <f t="shared" si="27"/>
        <v>97.222222222222214</v>
      </c>
      <c r="R86" s="53">
        <f t="shared" si="27"/>
        <v>97.222222222222214</v>
      </c>
      <c r="S86" s="53">
        <f t="shared" si="27"/>
        <v>97.222222222222214</v>
      </c>
      <c r="T86" s="53">
        <f t="shared" si="27"/>
        <v>97.222222222222214</v>
      </c>
      <c r="U86" s="53">
        <f t="shared" si="27"/>
        <v>97.222222222222214</v>
      </c>
    </row>
    <row r="87" spans="2:21" s="51" customFormat="1" outlineLevel="1"/>
    <row r="88" spans="2:21" s="51" customFormat="1" outlineLevel="1">
      <c r="B88" s="56" t="str">
        <f>'1.Historical'!B57</f>
        <v>EBIT Margin</v>
      </c>
      <c r="J88" s="57">
        <f t="shared" ref="J88:U88" si="28">J78+J82</f>
        <v>502.51073430502851</v>
      </c>
      <c r="K88" s="57">
        <f t="shared" si="28"/>
        <v>519.00672865293723</v>
      </c>
      <c r="L88" s="57">
        <f t="shared" si="28"/>
        <v>532.40147606343885</v>
      </c>
      <c r="M88" s="57">
        <f t="shared" si="28"/>
        <v>523.61345960578296</v>
      </c>
      <c r="N88" s="57">
        <f t="shared" si="28"/>
        <v>535.94265210588947</v>
      </c>
      <c r="O88" s="57">
        <f t="shared" si="28"/>
        <v>554.0732900951391</v>
      </c>
      <c r="P88" s="57">
        <f t="shared" si="28"/>
        <v>579.09411756541658</v>
      </c>
      <c r="Q88" s="57">
        <f t="shared" si="28"/>
        <v>600.26781168159414</v>
      </c>
      <c r="R88" s="57">
        <f t="shared" si="28"/>
        <v>612.2427120206321</v>
      </c>
      <c r="S88" s="57">
        <f t="shared" si="28"/>
        <v>640.87705277150963</v>
      </c>
      <c r="T88" s="57">
        <f t="shared" si="28"/>
        <v>664.40093899638987</v>
      </c>
      <c r="U88" s="57">
        <f t="shared" si="28"/>
        <v>682.0636632534513</v>
      </c>
    </row>
    <row r="89" spans="2:21" s="51" customFormat="1" outlineLevel="1"/>
    <row r="90" spans="2:21" s="51" customFormat="1" outlineLevel="1">
      <c r="B90" s="101" t="str">
        <f>'1.Historical'!B59</f>
        <v>Interest Income</v>
      </c>
      <c r="J90" s="53">
        <f>IF(J$8&lt;=DD_Ts_Last_Hist_Mth,'1.Historical'!J59,J92)</f>
        <v>4</v>
      </c>
      <c r="K90" s="53">
        <f>IF(K$8&lt;=DD_Ts_Last_Hist_Mth,'1.Historical'!K59,K92)</f>
        <v>4.0199999999999996</v>
      </c>
      <c r="L90" s="53">
        <f>IF(L$8&lt;=DD_Ts_Last_Hist_Mth,'1.Historical'!L59,L92)</f>
        <v>4.0400999999999989</v>
      </c>
      <c r="M90" s="53">
        <f>IF(M$8&lt;=DD_Ts_Last_Hist_Mth,'1.Historical'!M59,M92)</f>
        <v>4.0603004999999985</v>
      </c>
      <c r="N90" s="53">
        <f>IF(N$8&lt;=DD_Ts_Last_Hist_Mth,'1.Historical'!N59,N92)</f>
        <v>4.0806020024999983</v>
      </c>
      <c r="O90" s="53">
        <f>IF(O$8&lt;=DD_Ts_Last_Hist_Mth,'1.Historical'!O59,O92)</f>
        <v>4.1010050125124975</v>
      </c>
      <c r="P90" s="53">
        <f>IF(P$8&lt;=DD_Ts_Last_Hist_Mth,'1.Historical'!P59,P92)</f>
        <v>4.1215100375750593</v>
      </c>
      <c r="Q90" s="53">
        <f>IF(Q$8&lt;=DD_Ts_Last_Hist_Mth,'1.Historical'!Q59,Q92)</f>
        <v>4.1421175877629341</v>
      </c>
      <c r="R90" s="53">
        <f>IF(R$8&lt;=DD_Ts_Last_Hist_Mth,'1.Historical'!R59,R92)</f>
        <v>4.1628281757017485</v>
      </c>
      <c r="S90" s="53">
        <f>IF(S$8&lt;=DD_Ts_Last_Hist_Mth,'1.Historical'!S59,S92)</f>
        <v>4.183642316580257</v>
      </c>
      <c r="T90" s="53">
        <f>IF(T$8&lt;=DD_Ts_Last_Hist_Mth,'1.Historical'!T59,T92)</f>
        <v>4.2045605281631575</v>
      </c>
      <c r="U90" s="53">
        <f>IF(U$8&lt;=DD_Ts_Last_Hist_Mth,'1.Historical'!U59,U92)</f>
        <v>4.225583330803973</v>
      </c>
    </row>
    <row r="91" spans="2:21" s="51" customFormat="1" ht="6" customHeight="1" outlineLevel="1"/>
    <row r="92" spans="2:21" s="51" customFormat="1" outlineLevel="1">
      <c r="B92" s="101" t="str">
        <f>B90</f>
        <v>Interest Income</v>
      </c>
      <c r="J92" s="114">
        <v>0</v>
      </c>
      <c r="K92" s="114">
        <v>0</v>
      </c>
      <c r="L92" s="114">
        <v>0</v>
      </c>
      <c r="M92" s="114">
        <v>4.0603004999999985</v>
      </c>
      <c r="N92" s="114">
        <v>4.0806020024999983</v>
      </c>
      <c r="O92" s="114">
        <v>4.1010050125124975</v>
      </c>
      <c r="P92" s="114">
        <v>4.1215100375750593</v>
      </c>
      <c r="Q92" s="114">
        <v>4.1421175877629341</v>
      </c>
      <c r="R92" s="114">
        <v>4.1628281757017485</v>
      </c>
      <c r="S92" s="114">
        <v>4.183642316580257</v>
      </c>
      <c r="T92" s="114">
        <v>4.2045605281631575</v>
      </c>
      <c r="U92" s="114">
        <v>4.225583330803973</v>
      </c>
    </row>
    <row r="93" spans="2:21" s="51" customFormat="1" outlineLevel="1"/>
    <row r="94" spans="2:21" s="51" customFormat="1" outlineLevel="1">
      <c r="B94" s="101" t="str">
        <f>'1.Historical'!B61</f>
        <v>Interest Expense - Bank Loan</v>
      </c>
      <c r="J94" s="113">
        <f>-IF(J$8&lt;=DD_Ts_Last_Hist_Mth,'1.Historical'!J61,J97)</f>
        <v>-25</v>
      </c>
      <c r="K94" s="113">
        <f>-IF(K$8&lt;=DD_Ts_Last_Hist_Mth,'1.Historical'!K61,K97)</f>
        <v>-24.25</v>
      </c>
      <c r="L94" s="113">
        <f>-IF(L$8&lt;=DD_Ts_Last_Hist_Mth,'1.Historical'!L61,L97)</f>
        <v>-23.522500000000001</v>
      </c>
      <c r="M94" s="113">
        <f>-IF(M$8&lt;=DD_Ts_Last_Hist_Mth,'1.Historical'!M61,M97)</f>
        <v>-22.816500000000001</v>
      </c>
      <c r="N94" s="113">
        <f>-IF(N$8&lt;=DD_Ts_Last_Hist_Mth,'1.Historical'!N61,N97)</f>
        <v>-22.132005000000003</v>
      </c>
      <c r="O94" s="113">
        <f>-IF(O$8&lt;=DD_Ts_Last_Hist_Mth,'1.Historical'!O61,O97)</f>
        <v>-21.468044850000002</v>
      </c>
      <c r="P94" s="113">
        <f>-IF(P$8&lt;=DD_Ts_Last_Hist_Mth,'1.Historical'!P61,P97)</f>
        <v>-20.824003504500002</v>
      </c>
      <c r="Q94" s="113">
        <f>-IF(Q$8&lt;=DD_Ts_Last_Hist_Mth,'1.Historical'!Q61,Q97)</f>
        <v>-20.199283399364997</v>
      </c>
      <c r="R94" s="113">
        <f>-IF(R$8&lt;=DD_Ts_Last_Hist_Mth,'1.Historical'!R61,R97)</f>
        <v>-19.593304897384051</v>
      </c>
      <c r="S94" s="113">
        <f>-IF(S$8&lt;=DD_Ts_Last_Hist_Mth,'1.Historical'!S61,S97)</f>
        <v>-19.005505750462554</v>
      </c>
      <c r="T94" s="113">
        <f>-IF(T$8&lt;=DD_Ts_Last_Hist_Mth,'1.Historical'!T61,T97)</f>
        <v>-18.435340577948651</v>
      </c>
      <c r="U94" s="113">
        <f>-IF(U$8&lt;=DD_Ts_Last_Hist_Mth,'1.Historical'!U61,U97)</f>
        <v>-17.882280360610203</v>
      </c>
    </row>
    <row r="95" spans="2:21" s="51" customFormat="1" outlineLevel="1">
      <c r="B95" s="101" t="str">
        <f>'1.Historical'!B62</f>
        <v>Total Interest Expense</v>
      </c>
      <c r="J95" s="53">
        <f t="shared" ref="J95:U95" si="29">SUM(J94:J94)</f>
        <v>-25</v>
      </c>
      <c r="K95" s="53">
        <f t="shared" si="29"/>
        <v>-24.25</v>
      </c>
      <c r="L95" s="53">
        <f t="shared" si="29"/>
        <v>-23.522500000000001</v>
      </c>
      <c r="M95" s="53">
        <f t="shared" si="29"/>
        <v>-22.816500000000001</v>
      </c>
      <c r="N95" s="53">
        <f t="shared" si="29"/>
        <v>-22.132005000000003</v>
      </c>
      <c r="O95" s="53">
        <f t="shared" si="29"/>
        <v>-21.468044850000002</v>
      </c>
      <c r="P95" s="53">
        <f t="shared" si="29"/>
        <v>-20.824003504500002</v>
      </c>
      <c r="Q95" s="53">
        <f t="shared" si="29"/>
        <v>-20.199283399364997</v>
      </c>
      <c r="R95" s="53">
        <f t="shared" si="29"/>
        <v>-19.593304897384051</v>
      </c>
      <c r="S95" s="53">
        <f t="shared" si="29"/>
        <v>-19.005505750462554</v>
      </c>
      <c r="T95" s="53">
        <f t="shared" si="29"/>
        <v>-18.435340577948651</v>
      </c>
      <c r="U95" s="53">
        <f t="shared" si="29"/>
        <v>-17.882280360610203</v>
      </c>
    </row>
    <row r="96" spans="2:21" s="51" customFormat="1" ht="6" customHeight="1" outlineLevel="1">
      <c r="M96"/>
      <c r="N96"/>
      <c r="O96"/>
      <c r="P96"/>
      <c r="Q96"/>
      <c r="R96"/>
      <c r="S96"/>
      <c r="T96"/>
      <c r="U96"/>
    </row>
    <row r="97" spans="2:21" s="51" customFormat="1" outlineLevel="1">
      <c r="B97" s="101" t="str">
        <f>B94</f>
        <v>Interest Expense - Bank Loan</v>
      </c>
      <c r="J97" s="112">
        <v>0</v>
      </c>
      <c r="K97" s="112">
        <v>0</v>
      </c>
      <c r="L97" s="112">
        <v>0</v>
      </c>
      <c r="M97" s="112">
        <v>22.816500000000001</v>
      </c>
      <c r="N97" s="112">
        <v>22.132005000000003</v>
      </c>
      <c r="O97" s="112">
        <v>21.468044850000002</v>
      </c>
      <c r="P97" s="112">
        <v>20.824003504500002</v>
      </c>
      <c r="Q97" s="112">
        <v>20.199283399364997</v>
      </c>
      <c r="R97" s="112">
        <v>19.593304897384051</v>
      </c>
      <c r="S97" s="112">
        <v>19.005505750462554</v>
      </c>
      <c r="T97" s="112">
        <v>18.435340577948651</v>
      </c>
      <c r="U97" s="112">
        <v>17.882280360610203</v>
      </c>
    </row>
    <row r="98" spans="2:21" s="51" customFormat="1" outlineLevel="1">
      <c r="B98" s="101" t="str">
        <f>'1.Historical'!B62</f>
        <v>Total Interest Expense</v>
      </c>
      <c r="J98" s="53">
        <f t="shared" ref="J98:U98" si="30">IF(J$8&lt;=DD_Ts_Last_Hist_Mth,0,SUM(J97:J97))</f>
        <v>0</v>
      </c>
      <c r="K98" s="53">
        <f t="shared" si="30"/>
        <v>0</v>
      </c>
      <c r="L98" s="53">
        <f t="shared" si="30"/>
        <v>0</v>
      </c>
      <c r="M98" s="53">
        <f t="shared" si="30"/>
        <v>22.816500000000001</v>
      </c>
      <c r="N98" s="53">
        <f t="shared" si="30"/>
        <v>22.132005000000003</v>
      </c>
      <c r="O98" s="53">
        <f t="shared" si="30"/>
        <v>21.468044850000002</v>
      </c>
      <c r="P98" s="53">
        <f t="shared" si="30"/>
        <v>20.824003504500002</v>
      </c>
      <c r="Q98" s="53">
        <f t="shared" si="30"/>
        <v>20.199283399364997</v>
      </c>
      <c r="R98" s="53">
        <f t="shared" si="30"/>
        <v>19.593304897384051</v>
      </c>
      <c r="S98" s="53">
        <f t="shared" si="30"/>
        <v>19.005505750462554</v>
      </c>
      <c r="T98" s="53">
        <f t="shared" si="30"/>
        <v>18.435340577948651</v>
      </c>
      <c r="U98" s="53">
        <f t="shared" si="30"/>
        <v>17.882280360610203</v>
      </c>
    </row>
    <row r="99" spans="2:21" s="51" customFormat="1" outlineLevel="1"/>
    <row r="100" spans="2:21" s="51" customFormat="1" outlineLevel="1">
      <c r="B100" s="56" t="str">
        <f>'1.Historical'!B64</f>
        <v>Net Profit Before Tax</v>
      </c>
      <c r="J100" s="57">
        <f t="shared" ref="J100:U100" si="31">J88+J90+J95</f>
        <v>481.51073430502851</v>
      </c>
      <c r="K100" s="57">
        <f t="shared" si="31"/>
        <v>498.77672865293721</v>
      </c>
      <c r="L100" s="57">
        <f t="shared" si="31"/>
        <v>512.91907606343887</v>
      </c>
      <c r="M100" s="57">
        <f t="shared" si="31"/>
        <v>504.85726010578298</v>
      </c>
      <c r="N100" s="57">
        <f t="shared" si="31"/>
        <v>517.89124910838939</v>
      </c>
      <c r="O100" s="57">
        <f t="shared" si="31"/>
        <v>536.70625025765162</v>
      </c>
      <c r="P100" s="57">
        <f t="shared" si="31"/>
        <v>562.39162409849166</v>
      </c>
      <c r="Q100" s="57">
        <f t="shared" si="31"/>
        <v>584.21064586999216</v>
      </c>
      <c r="R100" s="57">
        <f t="shared" si="31"/>
        <v>596.81223529894976</v>
      </c>
      <c r="S100" s="57">
        <f t="shared" si="31"/>
        <v>626.05518933762733</v>
      </c>
      <c r="T100" s="57">
        <f t="shared" si="31"/>
        <v>650.17015894660437</v>
      </c>
      <c r="U100" s="57">
        <f t="shared" si="31"/>
        <v>668.40696622364499</v>
      </c>
    </row>
    <row r="101" spans="2:21" s="51" customFormat="1" outlineLevel="1"/>
    <row r="102" spans="2:21" s="51" customFormat="1" outlineLevel="1">
      <c r="B102" s="101" t="str">
        <f>'1.Historical'!B66</f>
        <v>Tax Expense</v>
      </c>
      <c r="J102" s="53">
        <f>-IF(J$8&lt;=DD_Ts_Last_Hist_Mth,'1.Historical'!J66,J104)</f>
        <v>-119.18043621540798</v>
      </c>
      <c r="K102" s="53">
        <f>-IF(K$8&lt;=DD_Ts_Last_Hist_Mth,'1.Historical'!K66,K104)</f>
        <v>-122.10027609197242</v>
      </c>
      <c r="L102" s="53">
        <f>-IF(L$8&lt;=DD_Ts_Last_Hist_Mth,'1.Historical'!L66,L104)</f>
        <v>-124.50544687174266</v>
      </c>
      <c r="M102" s="53">
        <f>-IF(M$8&lt;=DD_Ts_Last_Hist_Mth,'1.Historical'!M66,M104)</f>
        <v>-118.85975101025875</v>
      </c>
      <c r="N102" s="53">
        <f>-IF(N$8&lt;=DD_Ts_Last_Hist_Mth,'1.Historical'!N66,N104)</f>
        <v>-121.02976483097564</v>
      </c>
      <c r="O102" s="53">
        <f>-IF(O$8&lt;=DD_Ts_Last_Hist_Mth,'1.Historical'!O66,O104)</f>
        <v>-124.12228859405906</v>
      </c>
      <c r="P102" s="53">
        <f>-IF(P$8&lt;=DD_Ts_Last_Hist_Mth,'1.Historical'!P66,P104)</f>
        <v>-128.31169397306107</v>
      </c>
      <c r="Q102" s="53">
        <f>-IF(Q$8&lt;=DD_Ts_Last_Hist_Mth,'1.Historical'!Q66,Q104)</f>
        <v>-131.88017677513989</v>
      </c>
      <c r="R102" s="53">
        <f>-IF(R$8&lt;=DD_Ts_Last_Hist_Mth,'1.Historical'!R66,R104)</f>
        <v>-133.97163377456349</v>
      </c>
      <c r="S102" s="53">
        <f>-IF(S$8&lt;=DD_Ts_Last_Hist_Mth,'1.Historical'!S66,S104)</f>
        <v>-138.72354001528791</v>
      </c>
      <c r="T102" s="53">
        <f>-IF(T$8&lt;=DD_Ts_Last_Hist_Mth,'1.Historical'!T66,T104)</f>
        <v>-142.65286515881581</v>
      </c>
      <c r="U102" s="53">
        <f>-IF(U$8&lt;=DD_Ts_Last_Hist_Mth,'1.Historical'!U66,U104)</f>
        <v>-145.63964428553984</v>
      </c>
    </row>
    <row r="103" spans="2:21" s="51" customFormat="1" ht="6" customHeight="1" outlineLevel="1"/>
    <row r="104" spans="2:21" s="51" customFormat="1" outlineLevel="1">
      <c r="B104" s="101" t="s">
        <v>118</v>
      </c>
      <c r="J104" s="114">
        <v>0</v>
      </c>
      <c r="K104" s="114">
        <v>0</v>
      </c>
      <c r="L104" s="114">
        <v>0</v>
      </c>
      <c r="M104" s="114">
        <v>118.85975101025875</v>
      </c>
      <c r="N104" s="114">
        <v>121.02976483097564</v>
      </c>
      <c r="O104" s="114">
        <v>124.12228859405906</v>
      </c>
      <c r="P104" s="114">
        <v>128.31169397306107</v>
      </c>
      <c r="Q104" s="114">
        <v>131.88017677513989</v>
      </c>
      <c r="R104" s="114">
        <v>133.97163377456349</v>
      </c>
      <c r="S104" s="114">
        <v>138.72354001528791</v>
      </c>
      <c r="T104" s="114">
        <v>142.65286515881581</v>
      </c>
      <c r="U104" s="114">
        <v>145.63964428553984</v>
      </c>
    </row>
    <row r="105" spans="2:21" s="51" customFormat="1" outlineLevel="1"/>
    <row r="106" spans="2:21" s="51" customFormat="1" ht="12.75" outlineLevel="1" thickBot="1">
      <c r="B106" s="56" t="str">
        <f>'1.Historical'!B68</f>
        <v>Net Profit After Tax</v>
      </c>
      <c r="J106" s="115">
        <f t="shared" ref="J106:U106" si="32">J100+J102</f>
        <v>362.33029808962056</v>
      </c>
      <c r="K106" s="115">
        <f t="shared" si="32"/>
        <v>376.67645256096478</v>
      </c>
      <c r="L106" s="115">
        <f t="shared" si="32"/>
        <v>388.4136291916962</v>
      </c>
      <c r="M106" s="115">
        <f t="shared" si="32"/>
        <v>385.99750909552426</v>
      </c>
      <c r="N106" s="115">
        <f t="shared" si="32"/>
        <v>396.86148427741375</v>
      </c>
      <c r="O106" s="115">
        <f t="shared" si="32"/>
        <v>412.58396166359256</v>
      </c>
      <c r="P106" s="115">
        <f t="shared" si="32"/>
        <v>434.07993012543056</v>
      </c>
      <c r="Q106" s="115">
        <f t="shared" si="32"/>
        <v>452.33046909485228</v>
      </c>
      <c r="R106" s="115">
        <f t="shared" si="32"/>
        <v>462.84060152438627</v>
      </c>
      <c r="S106" s="115">
        <f t="shared" si="32"/>
        <v>487.33164932233944</v>
      </c>
      <c r="T106" s="115">
        <f t="shared" si="32"/>
        <v>507.51729378778856</v>
      </c>
      <c r="U106" s="115">
        <f t="shared" si="32"/>
        <v>522.76732193810517</v>
      </c>
    </row>
    <row r="107" spans="2:21" ht="12.75" thickTop="1"/>
  </sheetData>
  <sheetProtection algorithmName="SHA-512" hashValue="lwX8tWfsGMyjBn7A0BOnvTt7GEZH1E5gUuKD+UBvp3AMAp0wyUxf373yUzhy9fQY30m+tFGNvAOtNF6zy9dXfQ==" saltValue="cfd7ZyUJXe3iwxe4bSHBAg==" spinCount="100000" sheet="1" objects="1" scenarios="1" formatColumns="0" formatRows="0"/>
  <mergeCells count="1">
    <mergeCell ref="B18:G18"/>
  </mergeCells>
  <phoneticPr fontId="27" type="noConversion"/>
  <conditionalFormatting sqref="J104:U104">
    <cfRule type="expression" dxfId="18" priority="8">
      <formula>J$8&lt;=DD_Ts_Last_Hist_Mth</formula>
    </cfRule>
  </conditionalFormatting>
  <conditionalFormatting sqref="J92:U92">
    <cfRule type="expression" dxfId="17" priority="9">
      <formula>J$8&lt;=DD_Ts_Last_Hist_Mth</formula>
    </cfRule>
  </conditionalFormatting>
  <conditionalFormatting sqref="J24:U25">
    <cfRule type="expression" dxfId="16" priority="10">
      <formula>J$8&lt;=DD_Ts_Last_Hist_Mth</formula>
    </cfRule>
  </conditionalFormatting>
  <conditionalFormatting sqref="J32:U33">
    <cfRule type="expression" dxfId="15" priority="11">
      <formula>J$8&lt;=DD_Ts_Last_Hist_Mth</formula>
    </cfRule>
  </conditionalFormatting>
  <conditionalFormatting sqref="J41:U41">
    <cfRule type="expression" dxfId="14" priority="12">
      <formula>J$8&lt;=DD_Ts_Last_Hist_Mth</formula>
    </cfRule>
  </conditionalFormatting>
  <conditionalFormatting sqref="J75:U75">
    <cfRule type="expression" dxfId="13" priority="14">
      <formula>J$8&lt;=DD_Ts_Last_Hist_Mth</formula>
    </cfRule>
  </conditionalFormatting>
  <conditionalFormatting sqref="J84:U85">
    <cfRule type="expression" dxfId="12" priority="15">
      <formula>J$8&lt;=DD_Ts_Last_Hist_Mth</formula>
    </cfRule>
  </conditionalFormatting>
  <conditionalFormatting sqref="J97:U97">
    <cfRule type="expression" dxfId="11" priority="16">
      <formula>J$8&lt;=DD_Ts_Last_Hist_Mth</formula>
    </cfRule>
  </conditionalFormatting>
  <conditionalFormatting sqref="J58:U69">
    <cfRule type="expression" dxfId="10" priority="17">
      <formula>J$8&lt;=DD_Ts_Last_Hist_Mth</formula>
    </cfRule>
  </conditionalFormatting>
  <dataValidations disablePrompts="1" count="1">
    <dataValidation type="custom" showErrorMessage="1" errorTitle="Invalid Assumption" error="Assumption must be a number." sqref="J24:U25 J75:U75 J41:U41 J32:U33 J84:U85 J97:U97 J104:U104 J92:U92 J58:U69" xr:uid="{F83D3C57-F1BC-4254-BCF5-E5EB508C807E}">
      <formula1>NOT(ISERROR(J24/1))</formula1>
    </dataValidation>
  </dataValidations>
  <hyperlinks>
    <hyperlink ref="A1" location="HL_Home" tooltip="Go to Table of Contents" display="HL_Home" xr:uid="{74182EA7-64D8-41C5-92F2-CF217D81EF4D}"/>
    <hyperlink ref="B18" location="HL_IS_Ass" tooltip="Click to follow hyperlink." display="HL_IS_Ass" xr:uid="{524EB39C-69D7-4EE4-8993-596540AE301F}"/>
    <hyperlink ref="B18:G18" location="HL_IS_Ass" tooltip="Click to follow hyperlink." display="HL_IS_Ass" xr:uid="{76C62D04-6082-4DC3-A660-E2FB07BE75DF}"/>
    <hyperlink ref="A2" location="HL_Err_Chk" tooltip="Go to Error Checks" display="HL_Err_Chk" xr:uid="{A6F62436-44CD-45CF-9D5B-328595127DC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F8639-01C2-4C32-8D6F-9BAC16E799AA}">
  <sheetPr codeName="Sheet9">
    <pageSetUpPr autoPageBreaks="0" fitToPage="1"/>
  </sheetPr>
  <dimension ref="C9:G20"/>
  <sheetViews>
    <sheetView showGridLines="0" zoomScaleNormal="100" workbookViewId="0"/>
  </sheetViews>
  <sheetFormatPr defaultColWidth="11.7109375" defaultRowHeight="12"/>
  <cols>
    <col min="3" max="6" width="3.7109375" customWidth="1"/>
  </cols>
  <sheetData>
    <row r="9" spans="3:7" ht="15">
      <c r="C9" s="5" t="s">
        <v>10</v>
      </c>
    </row>
    <row r="10" spans="3:7" ht="12.75">
      <c r="C10" s="13" t="s">
        <v>26</v>
      </c>
    </row>
    <row r="11" spans="3:7" ht="12.75">
      <c r="C11" s="3" t="str">
        <f>Model_Name</f>
        <v>P&amp;L Variance Analysis</v>
      </c>
    </row>
    <row r="12" spans="3:7">
      <c r="C12" s="130" t="s">
        <v>6</v>
      </c>
      <c r="D12" s="130"/>
      <c r="E12" s="130"/>
      <c r="F12" s="130"/>
      <c r="G12" s="130"/>
    </row>
    <row r="13" spans="3:7">
      <c r="C13" s="11" t="s">
        <v>7</v>
      </c>
      <c r="D13" s="12" t="s">
        <v>8</v>
      </c>
    </row>
    <row r="17" spans="3:3">
      <c r="C17" s="7" t="s">
        <v>2</v>
      </c>
    </row>
    <row r="18" spans="3:3">
      <c r="C18" s="10" t="s">
        <v>3</v>
      </c>
    </row>
    <row r="19" spans="3:3">
      <c r="C19" s="10" t="s">
        <v>4</v>
      </c>
    </row>
    <row r="20" spans="3:3">
      <c r="C20" s="10" t="s">
        <v>5</v>
      </c>
    </row>
  </sheetData>
  <mergeCells count="1">
    <mergeCell ref="C12:G12"/>
  </mergeCells>
  <phoneticPr fontId="27" type="noConversion"/>
  <hyperlinks>
    <hyperlink ref="D13" location="HL_Sheet_Main_7" tooltip="Go to Next Sheet" display="HL_Sheet_Main_7" xr:uid="{820A4233-C8DD-4043-91D9-CB5B43C9FACF}"/>
    <hyperlink ref="C13" location="HL_Sheet_Main_9" tooltip="Go to Previous Sheet" display="HL_Sheet_Main_9" xr:uid="{0EE40104-927D-43B2-9C75-5D88D69CC2B3}"/>
    <hyperlink ref="C12" location="HL_Home" tooltip="Go to Table of Contents" display="HL_Home" xr:uid="{8AD47259-EFA6-405C-9348-B7ED6081168B}"/>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e t t i n g s   x m l n s : x s d = " h t t p : / / w w w . w 3 . o r g / 2 0 0 1 / X M L S c h e m a "   x m l n s : x s i = " h t t p : / / w w w . w 3 . o r g / 2 0 0 1 / X M L S c h e m a - i n s t a n c e " >  
     < O p t i o n >  
         < O p t i o n T y p e > T o c I n c l u d e P r i n t e d P a g e N u m b e r s < / O p t i o n T y p e >  
         < U s e A p p l i c a t i o n S e t t i n g > t r u e < / U s e A p p l i c a t i o n S e t t i n g >  
         < V a l u e > f a l s e < / V a l u e >  
     < / O p t i o n >  
     < O p t i o n >  
         < O p t i o n T y p e > T o c P r o m p t F o r P a g e N u m b e r s < / O p t i o n T y p e >  
         < U s e A p p l i c a t i o n S e t t i n g > t r u e < / U s e A p p l i c a t i o n S e t t i n g >  
         < V a l u e > t r u e < / V a l u e >  
     < / O p t i o n >  
     < O p t i o n >  
         < O p t i o n T y p e > T o c S h o w C u s t o m T o c E n t r i e s < / O p t i o n T y p e >  
         < U s e A p p l i c a t i o n S e t t i n g > t r u e < / U s e A p p l i c a t i o n S e t t i n g >  
         < V a l u e > f a l s e < / V a l u e >  
     < / O p t i o n >  
     < O p t i o n >  
         < O p t i o n T y p e > A u t o I n s e r t P r o j e c t S e c t i o n C o v e r s < / O p t i o n T y p e >  
         < U s e A p p l i c a t i o n S e t t i n g > t r u e < / U s e A p p l i c a t i o n S e t t i n g >  
         < V a l u e > t r u e < / V a l u e >  
     < / O p t i o n >  
     < O p t i o n >  
         < O p t i o n T y p e > A u t o I n s e r t P r o j e c t S u b S e c t i o n C o v e r s < / O p t i o n T y p e >  
         < U s e A p p l i c a t i o n S e t t i n g > t r u e < / U s e A p p l i c a t i o n S e t t i n g >  
         < V a l u e > f a l s e < / V a l u e >  
     < / O p t i o n >  
     < O p t i o n >  
         < O p t i o n T y p e > A u t o I n s e r t M o d u l e S e c t i o n C o v e r s < / O p t i o n T y p e >  
         < U s e A p p l i c a t i o n S e t t i n g > t r u e < / U s e A p p l i c a t i o n S e t t i n g >  
         < V a l u e > f a l s e < / V a l u e >  
     < / O p t i o n >  
     < O p t i o n >  
         < O p t i o n T y p e > A u t o I n s e r t M o d u l e S u b S e c t i o n C o v e r s < / O p t i o n T y p e >  
         < U s e A p p l i c a t i o n S e t t i n g > t r u e < / U s e A p p l i c a t i o n S e t t i n g >  
         < V a l u e > f a l s e < / V a l u e >  
     < / O p t i o n >  
     < O p t i o n >  
         < O p t i o n T y p e > G r o u p L o o k u p s C o m p o n e n t s < / O p t i o n T y p e >  
         < U s e A p p l i c a t i o n S e t t i n g > t r u e < / U s e A p p l i c a t i o n S e t t i n g >  
         < V a l u e > t r u e < / V a l u e >  
     < / O p t i o n >  
     < O p t i o n >  
         < O p t i o n T y p e > S h e e t N a m e s B e s t P r a c t i c e S y n t a x < / O p t i o n T y p e >  
         < U s e A p p l i c a t i o n S e t t i n g > t r u e < / U s e A p p l i c a t i o n S e t t i n g >  
         < V a l u e > f a l s e < / V a l u e >  
     < / O p t i o n >  
     < O p t i o n >  
         < O p t i o n T y p e > S h e e t N a m e s A u t o U n d e r s c o r e < / O p t i o n T y p e >  
         < U s e A p p l i c a t i o n S e t t i n g > f a l s e < / U s e A p p l i c a t i o n S e t t i n g >  
         < V a l u e > f a l s e < / V a l u e >  
     < / O p t i o n >  
     < O p t i o n >  
         < O p t i o n T y p e > G r o u p C o m p o n e n t R o w s < / O p t i o n T y p e >  
         < U s e A p p l i c a t i o n S e t t i n g > t r u e < / U s e A p p l i c a t i o n S e t t i n g >  
         < V a l u e > t r u e < / V a l u e >  
     < / O p t i o n >  
     < O p t i o n >  
         < O p t i o n T y p e > A d d C o m p o n e n t H y p e r l i n k s < / O p t i o n T y p e >  
         < U s e A p p l i c a t i o n S e t t i n g > t r u e < / U s e A p p l i c a t i o n S e t t i n g >  
         < V a l u e > f a l s e < / V a l u e >  
     < / O p t i o n >  
     < O p t i o n >  
         < O p t i o n T y p e > D i s a b l e T h e m e C h a n g e P r o m p t < / O p t i o n T y p e >  
         < U s e A p p l i c a t i o n S e t t i n g > t r u e < / U s e A p p l i c a t i o n S e t t i n g >  
         < V a l u e > f a l s e < / V a l u e >  
     < / O p t i o n >  
     < O p t i o n >  
         < O p t i o n T y p e > I n s e r t M o d u l e s S p e c i f y C o m p o n e n t s < / O p t i o n T y p e >  
         < U s e A p p l i c a t i o n S e t t i n g > t r u e < / U s e A p p l i c a t i o n S e t t i n g >  
         < V a l u e > f a l s e < / V a l u e >  
     < / O p t i o n >  
     < O p t i o n >  
         < O p t i o n T y p e > I n s e r t M o d u l e s S p e c i f y L i n k s < / O p t i o n T y p e >  
         < U s e A p p l i c a t i o n S e t t i n g > t r u e < / U s e A p p l i c a t i o n S e t t i n g >  
         < V a l u e > f a l s e < / V a l u e >  
     < / O p t i o n >  
     < O p t i o n >  
         < O p t i o n T y p e > P r o t e c t S t r u c t u r e B e f o r e S a v i n g < / O p t i o n T y p e >  
         < U s e A p p l i c a t i o n S e t t i n g > t r u e < / U s e A p p l i c a t i o n S e t t i n g >  
         < V a l u e > t r u e < / V a l u e >  
     < / O p t i o n >  
     < I g n o r e C e l l C o n t e n t > f a l s e < / I g n o r e C e l l C o n t e n t >  
     < A u t o F o n t C o l o r S t y l e T y p e s > 8 , 9 , 1 0 , 1 1 , 1 2 , 1 3 , 1 4 , 1 5 , 1 6 , 1 7 , 1 8 , 1 9 , 2 0 , 2 1 , 3 3 < / A u t o F o n t C o l o r S t y l e T y p e s >  
     < B a s e S h e e t T y p e C o l o r >  
         < B a s e S h e e t T y p e > C o v e r < / B a s e S h e e t T y p e >  
         < I n t e r i o r C o l o r T y p e > N o n e O r A u t o m a t i c < / I n t e r i o r C o l o r T y p e >  
         < I n t e r i o r C o l o r N u m b e r > 0 < / I n t e r i o r C o l o r N u m b e r >  
         < I n t e r i o r C o l o r P a t c h R g b > 0 < / I n t e r i o r C o l o r P a t c h R g b >  
         < I n t e r i o r T i n t A n d S h a d e > 0 < / I n t e r i o r T i n t A n d S h a d e >  
         < T a b C o l o r T y p e > N o n e O r A u t o m a t i c < / T a b C o l o r T y p e >  
         < T a b C o l o r N u m b e r > 0 < / T a b C o l o r N u m b e r >  
         < T a b C o l o r P a t c h R g b > 0 < / T a b C o l o r P a t c h R g b >  
         < T a b T i n t A n d S h a d e > 0 < / T a b T i n t A n d S h a d e >  
     < / B a s e S h e e t T y p e C o l o r >  
     < B a s e S h e e t T y p e C o l o r >  
         < B a s e S h e e t T y p e > C o n t e n t s < / B a s e S h e e t T y p e >  
         < I n t e r i o r C o l o r T y p e > N o n e O r A u t o m a t i c < / I n t e r i o r C o l o r T y p e >  
         < I n t e r i o r C o l o r N u m b e r > 0 < / I n t e r i o r C o l o r N u m b e r >  
         < I n t e r i o r C o l o r P a t c h R g b > 0 < / I n t e r i o r C o l o r P a t c h R g b >  
         < I n t e r i o r T i n t A n d S h a d e > 0 < / I n t e r i o r T i n t A n d S h a d e >  
         < T a b C o l o r T y p e > N o n e O r A u t o m a t i c < / T a b C o l o r T y p e >  
         < T a b C o l o r N u m b e r > 0 < / T a b C o l o r N u m b e r >  
         < T a b C o l o r P a t c h R g b > 0 < / T a b C o l o r P a t c h R g b >  
         < T a b T i n t A n d S h a d e > 0 < / T a b T i n t A n d S h a d e >  
     < / B a s e S h e e t T y p e C o l o r >  
     < B a s e S h e e t T y p e C o l o r >  
         < B a s e S h e e t T y p e > S e c t i o n C o v e r < / B a s e S h e e t T y p e >  
         < I n t e r i o r C o l o r T y p e > N o n e O r A u t o m a t i c < / I n t e r i o r C o l o r T y p e >  
         < I n t e r i o r C o l o r N u m b e r > 0 < / I n t e r i o r C o l o r N u m b e r >  
         < I n t e r i o r C o l o r P a t c h R g b > 0 < / I n t e r i o r C o l o r P a t c h R g b >  
         < I n t e r i o r T i n t A n d S h a d e > 0 < / I n t e r i o r T i n t A n d S h a d e >  
         < T a b C o l o r T y p e > N o n e O r A u t o m a t i c < / T a b C o l o r T y p e >  
         < T a b C o l o r N u m b e r > 0 < / T a b C o l o r N u m b e r >  
         < T a b C o l o r P a t c h R g b > 0 < / T a b C o l o r P a t c h R g b >  
         < T a b T i n t A n d S h a d e > 0 < / T a b T i n t A n d S h a d e >  
     < / B a s e S h e e t T y p e C o l o r >  
     < B a s e S h e e t T y p e C o l o r >  
         < B a s e S h e e t T y p e > S u b S e c t i o n C o v e r < / B a s e S h e e t T y p e >  
         < I n t e r i o r C o l o r T y p e > N o n e O r A u t o m a t i c < / I n t e r i o r C o l o r T y p e >  
         < I n t e r i o r C o l o r N u m b e r > 0 < / I n t e r i o r C o l o r N u m b e r >  
         < I n t e r i o r C o l o r P a t c h R g b > 0 < / I n t e r i o r C o l o r P a t c h R g b >  
         < I n t e r i o r T i n t A n d S h a d e > 0 < / I n t e r i o r T i n t A n d S h a d e >  
         < T a b C o l o r T y p e > N o n e O r A u t o m a t i c < / T a b C o l o r T y p e >  
         < T a b C o l o r N u m b e r > 0 < / T a b C o l o r N u m b e r >  
         < T a b C o l o r P a t c h R g b > 0 < / T a b C o l o r P a t c h R g b >  
         < T a b T i n t A n d S h a d e > 0 < / T a b T i n t A n d S h a d e >  
     < / B a s e S h e e t T y p e C o l o r >  
     < B a s e S h e e t T y p e C o l o r >  
         < B a s e S h e e t T y p e > B l a n k A s s u m p t i o n s < / B a s e S h e e t T y p e >  
         < I n t e r i o r C o l o r T y p e > N o n e O r A u t o m a t i c < / I n t e r i o r C o l o r T y p e >  
         < I n t e r i o r C o l o r N u m b e r > 0 < / I n t e r i o r C o l o r N u m b e r >  
         < I n t e r i o r C o l o r P a t c h R g b > 0 < / I n t e r i o r C o l o r P a t c h R g b >  
         < I n t e r i o r T i n t A n d S h a d e > 0 < / I n t e r i o r T i n t A n d S h a d e >  
         < T a b C o l o r T y p e > T h e m e C o l o r < / T a b C o l o r T y p e >  
         < T a b C o l o r N u m b e r > 5 < / T a b C o l o r N u m b e r >  
         < T a b C o l o r P a t c h R g b > 0 < / T a b C o l o r P a t c h R g b >  
         < T a b T i n t A n d S h a d e > 0 < / T a b T i n t A n d S h a d e >  
     < / B a s e S h e e t T y p e C o l o r >  
     < B a s e S h e e t T y p e C o l o r >  
         < B a s e S h e e t T y p e > T i m e S e r i e s A s s u m p t i o n s < / B a s e S h e e t T y p e >  
         < I n t e r i o r C o l o r T y p e > N o n e O r A u t o m a t i c < / I n t e r i o r C o l o r T y p e >  
         < I n t e r i o r C o l o r N u m b e r > 0 < / I n t e r i o r C o l o r N u m b e r >  
         < I n t e r i o r C o l o r P a t c h R g b > 0 < / I n t e r i o r C o l o r P a t c h R g b >  
         < I n t e r i o r T i n t A n d S h a d e > 0 < / I n t e r i o r T i n t A n d S h a d e >  
         < T a b C o l o r T y p e > T h e m e C o l o r < / T a b C o l o r T y p e >  
         < T a b C o l o r N u m b e r > 5 < / T a b C o l o r N u m b e r >  
         < T a b C o l o r P a t c h R g b > 0 < / T a b C o l o r P a t c h R g b >  
         < T a b T i n t A n d S h a d e > 0 < / T a b T i n t A n d S h a d e >  
     < / B a s e S h e e t T y p e C o l o r >  
     < B a s e S h e e t T y p e C o l o r >  
         < B a s e S h e e t T y p e > B l a n k O u t p u t s < / B a s e S h e e t T y p e >  
         < I n t e r i o r C o l o r T y p e > N o n e O r A u t o m a t i c < / I n t e r i o r C o l o r T y p e >  
         < I n t e r i o r C o l o r N u m b e r > 0 < / I n t e r i o r C o l o r N u m b e r >  
         < I n t e r i o r C o l o r P a t c h R g b > 0 < / I n t e r i o r C o l o r P a t c h R g b >  
         < I n t e r i o r T i n t A n d S h a d e > 0 < / I n t e r i o r T i n t A n d S h a d e >  
         < T a b C o l o r T y p e > T h e m e C o l o r < / T a b C o l o r T y p e >  
         < T a b C o l o r N u m b e r > 5 < / T a b C o l o r N u m b e r >  
         < T a b C o l o r P a t c h R g b > 0 < / T a b C o l o r P a t c h R g b >  
         < T a b T i n t A n d S h a d e > 0 < / T a b T i n t A n d S h a d e >  
     < / B a s e S h e e t T y p e C o l o r >  
     < B a s e S h e e t T y p e C o l o r >  
         < B a s e S h e e t T y p e > T i m e S e r i e s O u t p u t s < / B a s e S h e e t T y p e >  
         < I n t e r i o r C o l o r T y p e > N o n e O r A u t o m a t i c < / I n t e r i o r C o l o r T y p e >  
         < I n t e r i o r C o l o r N u m b e r > 0 < / I n t e r i o r C o l o r N u m b e r >  
         < I n t e r i o r C o l o r P a t c h R g b > 0 < / I n t e r i o r C o l o r P a t c h R g b >  
         < I n t e r i o r T i n t A n d S h a d e > 0 < / I n t e r i o r T i n t A n d S h a d e >  
         < T a b C o l o r T y p e > T h e m e C o l o r < / T a b C o l o r T y p e >  
         < T a b C o l o r N u m b e r > 5 < / T a b C o l o r N u m b e r >  
         < T a b C o l o r P a t c h R g b > 0 < / T a b C o l o r P a t c h R g b >  
         < T a b T i n t A n d S h a d e > 0 < / T a b T i n t A n d S h a d e >  
     < / B a s e S h e e t T y p e C o l o r >  
     < B a s e S h e e t T y p e C o l o r >  
         < B a s e S h e e t T y p e > L o o k u p s < / B a s e S h e e t T y p e >  
         < I n t e r i o r C o l o r T y p e > N o n e O r A u t o m a t i c < / I n t e r i o r C o l o r T y p e >  
         < I n t e r i o r C o l o r N u m b e r > 0 < / I n t e r i o r C o l o r N u m b e r >  
         < I n t e r i o r C o l o r P a t c h R g b > 0 < / I n t e r i o r C o l o r P a t c h R g b >  
         < I n t e r i o r T i n t A n d S h a d e > 0 < / I n t e r i o r T i n t A n d S h a d e >  
         < T a b C o l o r T y p e > T h e m e C o l o r < / T a b C o l o r T y p e >  
         < T a b C o l o r N u m b e r > 5 < / T a b C o l o r N u m b e r >  
         < T a b C o l o r P a t c h R g b > 0 < / T a b C o l o r P a t c h R g b >  
         < T a b T i n t A n d S h a d e > 0 < / T a b T i n t A n d S h a d e >  
     < / B a s e S h e e t T y p e C o l o r >  
     < B a s e S h e e t T y p e C o l o r >  
         < B a s e S h e e t T y p e > S c h e m a t i c s < / B a s e S h e e t T y p e >  
         < I n t e r i o r C o l o r T y p e > N o n e O r A u t o m a t i c < / I n t e r i o r C o l o r T y p e >  
         < I n t e r i o r C o l o r N u m b e r > 0 < / I n t e r i o r C o l o r N u m b e r >  
         < I n t e r i o r C o l o r P a t c h R g b > 0 < / I n t e r i o r C o l o r P a t c h R g b >  
         < I n t e r i o r T i n t A n d S h a d e > 0 < / I n t e r i o r T i n t A n d S h a d e >  
         < T a b C o l o r T y p e > T h e m e C o l o r < / T a b C o l o r T y p e >  
         < T a b C o l o r N u m b e r > 4 < / T a b C o l o r N u m b e r >  
         < T a b C o l o r P a t c h R g b > 0 < / T a b C o l o r P a t c h R g b >  
         < T a b T i n t A n d S h a d e > 0 < / T a b T i n t A n d S h a d e >  
     < / B a s e S h e e t T y p e C o l o r >  
     < B a s e S h e e t T y p e C o l o r >  
         < B a s e S h e e t T y p e > C h a r t < / B a s e S h e e t T y p e >  
         < I n t e r i o r C o l o r T y p e > N o n e O r A u t o m a t i c < / I n t e r i o r C o l o r T y p e >  
         < I n t e r i o r C o l o r N u m b e r > 0 < / I n t e r i o r C o l o r N u m b e r >  
         < I n t e r i o r C o l o r P a t c h R g b > 0 < / I n t e r i o r C o l o r P a t c h R g b >  
         < I n t e r i o r T i n t A n d S h a d e > 0 < / I n t e r i o r T i n t A n d S h a d e >  
         < T a b C o l o r T y p e > T h e m e C o l o r < / T a b C o l o r T y p e >  
         < T a b C o l o r N u m b e r > 4 < / T a b C o l o r N u m b e r >  
         < T a b C o l o r P a t c h R g b > 0 < / T a b C o l o r P a t c h R g b >  
         < T a b T i n t A n d S h a d e > 0 < / T a b T i n t A n d S h a d e >  
     < / B a s e S h e e t T y p e C o l o r >  
     < B a s e S h e e t T y p e C o l o r >  
         < B a s e S h e e t T y p e > O v e r v i e w < / B a s e S h e e t T y p e >  
         < I n t e r i o r C o l o r T y p e > N o n e O r A u t o m a t i c < / I n t e r i o r C o l o r T y p e >  
         < I n t e r i o r C o l o r N u m b e r > 0 < / I n t e r i o r C o l o r N u m b e r >  
         < I n t e r i o r C o l o r P a t c h R g b > 0 < / I n t e r i o r C o l o r P a t c h R g b >  
         < I n t e r i o r T i n t A n d S h a d e > 0 < / I n t e r i o r T i n t A n d S h a d e >  
         < T a b C o l o r T y p e > N o n e O r A u t o m a t i c < / T a b C o l o r T y p e >  
         < T a b C o l o r N u m b e r > 0 < / T a b C o l o r N u m b e r >  
         < T a b C o l o r P a t c h R g b > 0 < / T a b C o l o r P a t c h R g b >  
         < T a b T i n t A n d S h a d e > 0 < / T a b T i n t A n d S h a d e >  
     < / B a s e S h e e t T y p e C o l o r >  
     < R e q u i r e d C o l o r >  
         < R e q u i r e d C o l o r T y p e > C o n s t a n t < / R e q u i r e d C o l o r T y p e >  
         < C o l o r T y p e > T h e m e C o l o r < / C o l o r T y p e >  
         < C o l o r N u m b e r > 1 1 < / C o l o r N u m b e r >  
         < C o l o r P a t c h R g b > 9 3 9 0 3 3 9 < / C o l o r P a t c h R g b >  
         < T i n t A n d S h a d e > - 0 . 2 4 9 9 7 7 1 < / T i n t A n d S h a d e >  
     < / R e q u i r e d C o l o r >  
     < R e q u i r e d C o l o r >  
         < R e q u i r e d C o l o r T y p e > F o r m u l a < / R e q u i r e d C o l o r T y p e >  
         < C o l o r T y p e > T h e m e C o l o r < / C o l o r T y p e >  
         < C o l o r N u m b e r > 2 < / C o l o r N u m b e r >  
         < C o l o r P a t c h R g b > 0 < / C o l o r P a t c h R g b >  
         < T i n t A n d S h a d e > 0 < / T i n t A n d S h a d e >  
     < / R e q u i r e d C o l o r >  
     < R e q u i r e d C o l o r >  
         < R e q u i r e d C o l o r T y p e > M i x e d C e l l < / R e q u i r e d C o l o r T y p e >  
         < C o l o r T y p e > T h e m e C o l o r < / C o l o r T y p e >  
         < C o l o r N u m b e r > 1 0 < / C o l o r N u m b e r >  
         < C o l o r P a t c h R g b > 1 9 1 0 5 5 5 < / C o l o r P a t c h R g b >  
         < T i n t A n d S h a d e > - 0 . 2 4 9 9 7 7 1 < / T i n t A n d S h a d e >  
     < / R e q u i r e d C o l o r >  
     < R e q u i r e d C o l o r >  
         < R e q u i r e d C o l o r T y p e > C h e c k < / R e q u i r e d C o l o r T y p e >  
         < C o l o r T y p e > C o l o r I n d e x < / C o l o r T y p e >  
         < C o l o r N u m b e r > 5 1 < / C o l o r N u m b e r >  
         < C o l o r P a t c h R g b > 4 2 0 4 7 4 7 < / C o l o r P a t c h R g b >  
         < T i n t A n d S h a d e > 0 < / T i n t A n d S h a d e >  
     < / R e q u i r e d C o l o r >  
     < R e q u i r e d C o l o r >  
         < R e q u i r e d C o l o r T y p e > H y p e r l i n k < / R e q u i r e d C o l o r T y p e >  
         < C o l o r T y p e > T h e m e C o l o r P a t c h < / C o l o r T y p e >  
         < C o l o r N u m b e r > 1 2 < / C o l o r N u m b e r >  
         < C o l o r P a t c h R g b > 7 4 9 1 4 7 7 < / C o l o r P a t c h R g b >  
         < T i n t A n d S h a d e > 0 < / T i n t A n d S h a d e >  
     < / R e q u i r e d C o l o r >  
     < R e q u i r e d C o l o r >  
         < R e q u i r e d C o l o r T y p e > W o r k I n P r o g r e s s < / R e q u i r e d C o l o r T y p e >  
         < C o l o r T y p e > C o l o r I n d e x < / C o l o r T y p e >  
         < C o l o r N u m b e r > 5 5 < / C o l o r N u m b e r >  
         < C o l o r P a t c h R g b > 7 9 2 9 8 5 5 < / C o l o r P a t c h R g b >  
         < T i n t A n d S h a d e > 0 < / T i n t A n d S h a d e >  
     < / R e q u i r e d C o l o r >  
     < R e q u i r e d C o l o r >  
         < R e q u i r e d C o l o r T y p e > C o l o r A < / R e q u i r e d C o l o r T y p e >  
         < C o l o r T y p e > C o l o r I n d e x < / C o l o r T y p e >  
         < C o l o r N u m b e r > 1 1 < / C o l o r N u m b e r >  
         < C o l o r P a t c h R g b > 1 5 1 3 2 3 9 0 < / C o l o r P a t c h R g b >  
         < T i n t A n d S h a d e > 0 < / T i n t A n d S h a d e >  
     < / R e q u i r e d C o l o r >  
     < R e q u i r e d C o l o r >  
         < R e q u i r e d C o l o r T y p e > C o l o r B < / R e q u i r e d C o l o r T y p e >  
         < C o l o r T y p e > C o l o r I n d e x < / C o l o r T y p e >  
         < C o l o r N u m b e r > 5 6 < / C o l o r N u m b e r >  
         < C o l o r P a t c h R g b > 1 6 7 7 7 2 1 5 < / C o l o r P a t c h R g b >  
         < T i n t A n d S h a d e > 0 < / T i n t A n d S h a d e >  
     < / R e q u i r e d C o l o r >  
     < S h e e t T i t l e R o w >  
         < T y p e > S h e e t T i t l e < / T y p e >  
         < I n c l u d e > t r u e < / I n c l u d e >  
         < S e t t i n g > V i s i b l e < / S e t t i n g >  
         < C o l u m n N u m b e r > 2 < / C o l u m n N u m b e r >  
     < / S h e e t T i t l e R o w >  
     < S h e e t T i t l e R o w >  
         < T y p e > M o d e l N a m e < / T y p e >  
         < I n c l u d e > t r u e < / I n c l u d e >  
         < S e t t i n g > V i s i b l e < / S e t t i n g >  
         < C o l u m n N u m b e r > 2 < / C o l u m n N u m b e r >  
     < / S h e e t T i t l e R o w >  
     < S h e e t T i t l e R o w >  
         < T y p e > T o c H y p e r l i n k < / T y p e >  
         < I n c l u d e > f a l s e < / I n c l u d e >  
         < S e t t i n g > V i s i b l e < / S e t t i n g >  
         < C o l u m n N u m b e r > 2 < / C o l u m n N u m b e r >  
     < / S h e e t T i t l e R o w >  
     < S h e e t T i t l e R o w >  
         < T y p e > N a v i g a t i o n H y p e r l i n k s < / T y p e >  
         < I n c l u d e > f a l s e < / I n c l u d e >  
         < S e t t i n g > V i s i b l e < / S e t t i n g >  
         < C o l u m n N u m b e r > 1 < / C o l u m n N u m b e r >  
     < / S h e e t T i t l e R o w >  
     < I s s u e s R e g i s t e r S o r t B y > + N o n e < / I s s u e s R e g i s t e r S o r t B y >  
     < I s s u e s R e g i s t e r C o l o r >  
         < T y p e > H e a d e r F o n t < / T y p e >  
         < C o l o r T y p e > C u s t o m < / C o l o r T y p e >  
         < C o l o r N u m b e r > 1 6 7 7 7 2 1 5 < / C o l o r N u m b e r >  
         < C o l o r P a t c h R g b > 0 < / C o l o r P a t c h R g b >  
         < T i n t A n d S h a d e > 0 < / T i n t A n d S h a d e >  
     < / I s s u e s R e g i s t e r C o l o r >  
     < I s s u e s R e g i s t e r C o l o r >  
         < T y p e > H e a d e r F i l l < / T y p e >  
         < C o l o r T y p e > T h e m e C o l o r < / C o l o r T y p e >  
         < C o l o r N u m b e r > 5 < / C o l o r N u m b e r >  
         < C o l o r P a t c h R g b > 0 < / C o l o r P a t c h R g b >  
         < T i n t A n d S h a d e > 0 < / T i n t A n d S h a d e >  
     < / I s s u e s R e g i s t e r C o l o r >  
     < I s s u e s R e g i s t e r C o l o r >  
         < T y p e > O p e n I s s u e s F o n t < / T y p e >  
         < C o l o r T y p e > N o n e O r A u t o m a t i c < / C o l o r T y p e >  
         < C o l o r N u m b e r > 0 < / C o l o r N u m b e r >  
         < C o l o r P a t c h R g b > 0 < / C o l o r P a t c h R g b >  
         < T i n t A n d S h a d e > 0 < / T i n t A n d S h a d e >  
     < / I s s u e s R e g i s t e r C o l o r >  
     < I s s u e s R e g i s t e r C o l o r >  
         < T y p e > O p e n I s s u e s F i l l < / T y p e >  
         < C o l o r T y p e > N o n e O r A u t o m a t i c < / C o l o r T y p e >  
         < C o l o r N u m b e r > 0 < / C o l o r N u m b e r >  
         < C o l o r P a t c h R g b > 0 < / C o l o r P a t c h R g b >  
         < T i n t A n d S h a d e > 0 < / T i n t A n d S h a d e >  
     < / I s s u e s R e g i s t e r C o l o r >  
     < I s s u e s R e g i s t e r C o l o r >  
         < T y p e > C l o s e d I s s u e s F o n t < / T y p e >  
         < C o l o r T y p e > C u s t o m < / C o l o r T y p e >  
         < C o l o r N u m b e r > 6 7 1 0 8 8 6 < / C o l o r N u m b e r >  
         < C o l o r P a t c h R g b > 0 < / C o l o r P a t c h R g b >  
         < T i n t A n d S h a d e > 0 < / T i n t A n d S h a d e >  
     < / I s s u e s R e g i s t e r C o l o r >  
     < I s s u e s R e g i s t e r C o l o r >  
         < T y p e > C l o s e d I s s u e s F i l l < / T y p e >  
         < C o l o r T y p e > C u s t o m < / C o l o r T y p e >  
         < C o l o r N u m b e r > 1 5 5 9 2 9 4 1 < / C o l o r N u m b e r >  
         < C o l o r P a t c h R g b > 0 < / C o l o r P a t c h R g b >  
         < T i n t A n d S h a d e > 0 < / T i n t A n d S h a d e >  
     < / I s s u e s R e g i s t e r C o l o r >  
     < I s s u e s R e g i s t e r C o l o r >  
         < T y p e > R e d u n d a n t I s s u e s F o n t < / T y p e >  
         < C o l o r T y p e > C u s t o m < / C o l o r T y p e >  
         < C o l o r N u m b e r > 1 6 7 7 7 2 1 5 < / C o l o r N u m b e r >  
         < C o l o r P a t c h R g b > 0 < / C o l o r P a t c h R g b >  
         < T i n t A n d S h a d e > 0 < / T i n t A n d S h a d e >  
     < / I s s u e s R e g i s t e r C o l o r >  
     < I s s u e s R e g i s t e r C o l o r >  
         < T y p e > R e d u n d a n t I s s u e s F i l l < / T y p e >  
         < C o l o r T y p e > C u s t o m < / C o l o r T y p e >  
         < C o l o r N u m b e r > 4 2 0 4 7 4 7 < / C o l o r N u m b e r >  
         < C o l o r P a t c h R g b > 0 < / C o l o r P a t c h R g b >  
         < T i n t A n d S h a d e > 0 < / T i n t A n d S h a d e >  
     < / I s s u e s R e g i s t e r C o l o r >  
     < I s s u e s R e g i s t e r C o l o r >  
         < T y p e > I s s u e s B o r d e r < / T y p e >  
         < C o l o r T y p e > C u s t o m < / C o l o r T y p e >  
         < C o l o r N u m b e r > 1 3 2 2 4 3 9 3 < / C o l o r N u m b e r >  
         < C o l o r P a t c h R g b > 0 < / C o l o r P a t c h R g b >  
         < T i n t A n d S h a d e > 0 < / T i n t A n d S h a d e >  
     < / I s s u e s R e g i s t e r C o l o r >  
 < / W o r k b o o k S e t t i n g s > 
</file>

<file path=customXml/item3.xml><?xml version="1.0" encoding="utf-8"?>
<ct:contentTypeSchema xmlns:ct="http://schemas.microsoft.com/office/2006/metadata/contentType" xmlns:ma="http://schemas.microsoft.com/office/2006/metadata/properties/metaAttributes" ct:_="" ma:_="" ma:contentTypeName="Document" ma:contentTypeID="0x010100B5051179A229094091B8E94D561F1F37" ma:contentTypeVersion="14" ma:contentTypeDescription="Create a new document." ma:contentTypeScope="" ma:versionID="ee804db4568cad203d58d7078b0037a4">
  <xsd:schema xmlns:xsd="http://www.w3.org/2001/XMLSchema" xmlns:xs="http://www.w3.org/2001/XMLSchema" xmlns:p="http://schemas.microsoft.com/office/2006/metadata/properties" xmlns:ns1="http://schemas.microsoft.com/sharepoint/v3" xmlns:ns2="eff5bb6b-aaeb-4a76-8e6a-580f251eade4" xmlns:ns3="0bb5be62-0a26-4636-bfe5-486b298ba60b" targetNamespace="http://schemas.microsoft.com/office/2006/metadata/properties" ma:root="true" ma:fieldsID="b3d892460dc057ec48a55092cd36935e" ns1:_="" ns2:_="" ns3:_="">
    <xsd:import namespace="http://schemas.microsoft.com/sharepoint/v3"/>
    <xsd:import namespace="eff5bb6b-aaeb-4a76-8e6a-580f251eade4"/>
    <xsd:import namespace="0bb5be62-0a26-4636-bfe5-486b298ba6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f5bb6b-aaeb-4a76-8e6a-580f251eade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b5be62-0a26-4636-bfe5-486b298ba6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5.xml><?xml version="1.0" encoding="utf-8"?>
<Proj>
  <ProjProps>
    <MVS>10.21.7.0</MVS>
    <FV>3</FV>
    <PT>0</PT>
    <N><![CDATA[Simple P&L Budget Variance Example Model]]></N>
    <NIC>False</NIC>
    <D/>
    <R/>
    <GE/>
    <CA/>
    <GST/>
    <TS><![CDATA[Monthly, Historical & Forecast]]></TS>
    <VA/>
    <DE><![CDATA[Ravit Insights]]></DE>
    <E><![CDATA[info@ravitinsights.com.au]]></E>
    <C><![CDATA[Ravit Insights]]></C>
    <W><![CDATA[www.ravitinsights.com.au]]></W>
    <K><![CDATA[P&L Budget Variance]]></K>
    <CO/>
    <RGB>0</RGB>
    <V>10.20.1.1.</V>
    <MV>False</MV>
    <AX>2,J</AX>
    <PAX/>
    <LVI/>
    <HITSW>False</HITSW>
    <FN/>
    <FP/>
    <HEPSW>False</HEPSW>
    <FA>1</FA>
    <FMWC>1</FMWC>
    <MPMN>0</MPMN>
    <TSMWN>1</TSMWN>
    <TSMN>1</TSMN>
    <AP/>
    <RBL>False</RBL>
    <RBLPR>False</RBLPR>
    <RBLPA/>
    <PC>True</PC>
    <PCP><![CDATA[hVxw0PWURBVSmGiM347t8nldZ4QN62hyyAO7RcHHGhA=]]></PCP>
    <LAP/>
  </ProjProps>
  <ProjProtAlws>
    <ProjProtAlw>
      <ProjProtProps>
        <AT>4</AT>
      </ProjProtProps>
    </ProjProtAlw>
    <ProjProtAlw>
      <ProjProtProps>
        <AT>0</AT>
      </ProjProtProps>
    </ProjProtAlw>
    <ProjProtAlw>
      <ProjProtProps>
        <AT>3</AT>
      </ProjProtProps>
    </ProjProtAlw>
  </ProjProtAlws>
  <VC>
    <VCProps>
      <AIT>0</AIT>
      <CBS>False</CBS>
      <PC>False</PC>
      <PP/>
    </VCProps>
  </VC>
  <ModAreaLib>
    <ModAreaLibProps>
      <MVS>10.21.7.0</MVS>
      <RAV/>
      <RXV>0</RXV>
      <FV>3</FV>
      <G>6B170CED-16EB-48E0-98B1-2BE2F54D45B1</G>
      <N><![CDATA[ModuleSuite]]></N>
      <D/>
      <R/>
      <GE/>
      <CA/>
      <TS/>
      <DE/>
      <E/>
      <C/>
      <W/>
      <K/>
      <CO/>
      <V>1.0.0.0.</V>
      <AX/>
      <AP/>
      <RBL>False</RBL>
      <RBLPR>False</RBLPR>
      <RBLPA/>
      <PC>False</PC>
      <PP/>
    </ModAreaLibProps>
    <ModAreas>
      <ModArea>
        <ModAreaProps>
          <MAT>0</MAT>
          <G>560313AD-F472-4E44-887C-A1C659521551</G>
          <N><![CDATA[Time Series]]></N>
          <D><![CDATA[Contains modules used to facilitate the undertaking of time series analysis throughout the modules workbook.]]></D>
          <P><![CDATA[TS]]></P>
          <OI>-2000</OI>
          <RGB>8421504</RGB>
        </ModAreaProps>
      </ModArea>
      <ModArea>
        <ModAreaProps>
          <MAT>2</MAT>
          <G>772D1D4E-2CBF-4327-9023-1A74B3DB41CC</G>
          <N><![CDATA[Variance]]></N>
          <D><![CDATA[[Enter module area description.]]]></D>
          <P><![CDATA[Var]]></P>
          <OI>0</OI>
          <RGB>14857250</RGB>
        </ModAreaProps>
      </ModArea>
      <ModArea>
        <ModAreaProps>
          <MAT>4</MAT>
          <G>D1B8EBA3-A6FE-40B3-A8BF-CDDA9687725C</G>
          <N><![CDATA[Checks]]></N>
          <D><![CDATA[Contains modules used to communicate the detection of errors, active sensitivity analysis and alerts to model users.]]></D>
          <P><![CDATA[Chks]]></P>
          <OI>7000</OI>
          <RGB>4204747</RGB>
        </ModAreaProps>
      </ModArea>
    </ModAreas>
  </ModAreaLib>
  <ModWkBks>
    <ModWkBk>
      <ModWkBkProps>
        <MVS>10.21.7.0</MVS>
        <RAV>10.16.0.0</RAV>
        <RXV>0</RXV>
        <FV>3</FV>
        <T>0</T>
        <EFFT>0</EFFT>
        <EWFN><![CDATA[Simple P&L Budget Variance Example Model.xlsx]]></EWFN>
        <D><![CDATA[Simple income statement variance example model]]></D>
        <DE><![CDATA[Ravit Insights]]></DE>
        <E><![CDATA[Info.ravitinsights.com.au]]></E>
        <C><![CDATA[Ravit Insights]]></C>
        <W><![CDATA[www.ravitinsights.com.au]]></W>
        <K><![CDATA[Income Statement, Budget, Variance]]></K>
        <CO><![CDATA[Simple income statement variance example model]]></CO>
        <RGB>4144959</RGB>
        <V>10.20.1.1.</V>
        <PP><![CDATA[jxkBP0y8iTWO7339Ft1hxg==]]></PP>
        <LWP/>
        <FMC>5</FMC>
        <SWN><![CDATA[Simple P&L Budget Variance Example Model.xlsx]]></SWN>
      </ModWkBkProps>
      <Thm>
        <ThmCols>
          <ThmCol>
            <ThmColProps>
              <TCT>1</TCT>
              <R>0</R>
            </ThmColProps>
          </ThmCol>
          <ThmCol>
            <ThmColProps>
              <TCT>2</TCT>
              <R>16777215</R>
            </ThmColProps>
          </ThmCol>
          <ThmCol>
            <ThmColProps>
              <TCT>3</TCT>
              <R>6968388</R>
            </ThmColProps>
          </ThmCol>
          <ThmCol>
            <ThmColProps>
              <TCT>4</TCT>
              <R>15132391</R>
            </ThmColProps>
          </ThmCol>
          <ThmCol>
            <ThmColProps>
              <TCT>5</TCT>
              <R>9419119</R>
            </ThmColProps>
          </ThmCol>
          <ThmCol>
            <ThmColProps>
              <TCT>6</TCT>
              <R>7567403</R>
            </ThmColProps>
          </ThmCol>
          <ThmCol>
            <ThmColProps>
              <TCT>7</TCT>
              <R>4539392</R>
            </ThmColProps>
          </ThmCol>
          <ThmCol>
            <ThmColProps>
              <TCT>8</TCT>
              <R>10331792</R>
            </ThmColProps>
          </ThmCol>
          <ThmCol>
            <ThmColProps>
              <TCT>9</TCT>
              <R>13160649</R>
            </ThmColProps>
          </ThmCol>
          <ThmCol>
            <ThmColProps>
              <TCT>10</TCT>
              <R>2635045</R>
            </ThmColProps>
          </ThmCol>
          <ThmCol>
            <ThmColProps>
              <TCT>11</TCT>
              <R>12673797</R>
            </ThmColProps>
          </ThmCol>
          <ThmCol>
            <ThmColProps>
              <TCT>12</TCT>
              <R>7491477</R>
            </ThmColProps>
          </ThmCol>
        </ThmCols>
        <ThmFnts>
          <ThmFntsProps>
            <MAFN>Arial</MAFN>
            <MIFN>Arial</MIFN>
          </ThmFntsProps>
        </ThmFnts>
      </Thm>
      <ModWkBkModAreas>
        <ModWkBkModArea>
          <ModWkBkModAreaProps>
            <MAG>560313AD-F472-4E44-887C-A1C659521551</MAG>
          </ModWkBkModAreaProps>
        </ModWkBkModArea>
        <ModWkBkModArea>
          <ModWkBkModAreaProps>
            <MAG>772D1D4E-2CBF-4327-9023-1A74B3DB41CC</MAG>
          </ModWkBkModAreaProps>
        </ModWkBkModArea>
        <ModWkBkModArea>
          <ModWkBkModAreaProps>
            <MAG>D1B8EBA3-A6FE-40B3-A8BF-CDDA9687725C</MAG>
          </ModWkBkModAreaProps>
        </ModWkBkModArea>
      </ModWkBkModAreas>
      <Shts>
        <Sht>
          <ShtProps>
            <N><![CDATA[Overview]]></N>
            <NIC>False</NIC>
            <CCC>False</CCC>
            <T><![CDATA[Ravit Insights Example Model]]></T>
            <TIC>False</TIC>
            <BST>11</BST>
            <CST>20</CST>
            <PTMN>0</PTMN>
            <PTMCN>0</PTMCN>
            <SPTMCN>0</SPTMCN>
            <SPTMCERN/>
            <V>-1</V>
            <ST>-4167</ST>
            <IPS>False</IPS>
            <IMIS>False</IMIS>
            <IMES>False</IMES>
            <AA>True</AA>
            <IC>False</IC>
            <TRC>4</TRC>
          </ShtProps>
        </Sht>
        <Sht>
          <ShtProps>
            <N><![CDATA[P]]></N>
            <NIC>True</NIC>
            <CCC>False</CCC>
            <T><![CDATA[Presentations]]></T>
            <TIC>False</TIC>
            <BST>2</BST>
            <CST>2</CST>
            <PTMN>0</PTMN>
            <PTMCN>0</PTMCN>
            <SPTMCN>0</SPTMCN>
            <SPTMCERN/>
            <V>-1</V>
            <ST>-4167</ST>
            <IPS>False</IPS>
            <IMIS>False</IMIS>
            <IMES>False</IMES>
            <AA>True</AA>
            <IC>False</IC>
            <TRC>4</TRC>
          </ShtProps>
        </Sht>
        <Sht>
          <ShtProps>
            <N><![CDATA[Variance]]></N>
            <NIC>True</NIC>
            <CCC>True</CCC>
            <T><![CDATA[Income Statement Variance Analysis]]></T>
            <TIC>True</TIC>
            <BST>6</BST>
            <CST>-1</CST>
            <PTMN>0</PTMN>
            <PTMCN>0</PTMCN>
            <SPTMCN>0</SPTMCN>
            <SPTMCERN/>
            <V>-1</V>
            <ST>-4167</ST>
            <IPS>True</IPS>
            <IMIS>False</IMIS>
            <IMES>False</IMES>
            <AA>False</AA>
            <IC>False</IC>
            <TRC>2</TRC>
          </ShtProps>
          <ClmnSpns>
            <ClmnSpn>
              <ClmnSpnProps>
                <PT>0</PT>
                <SN>3</SN>
                <MCN>0</MCN>
                <CWSN>1</CWSN>
                <FCPT>0</FCPT>
                <FCN>8</FCN>
                <FCOT>0</FCOT>
                <FCOC>0</FCOC>
                <FCPTBMCN>0</FCPTBMCN>
                <FCPTBN>0</FCPTBN>
                <LCPT>0</LCPT>
                <LCN>8</LCN>
                <LCOT>0</LCOT>
                <LCOC>0</LCOC>
                <LCPTBMCN>0</LCPTBMCN>
                <LCPTBN>0</LCPTBN>
                <CW>3</CW>
                <OL>1</OL>
                <HD>False</HD>
              </ClmnSpnProps>
            </ClmnSpn>
            <ClmnSpn>
              <ClmnSpnProps>
                <PT>0</PT>
                <SN>3</SN>
                <MCN>0</MCN>
                <CWSN>2</CWSN>
                <FCPT>0</FCPT>
                <FCN>13</FCN>
                <FCOT>0</FCOT>
                <FCOC>0</FCOC>
                <FCPTBMCN>0</FCPTBMCN>
                <FCPTBN>0</FCPTBN>
                <LCPT>0</LCPT>
                <LCN>13</LCN>
                <LCOT>0</LCOT>
                <LCOC>0</LCOC>
                <LCPTBMCN>0</LCPTBMCN>
                <LCPTBN>0</LCPTBN>
                <CW>3</CW>
                <OL>1</OL>
                <HD>False</HD>
              </ClmnSpnProps>
            </ClmnSpn>
            <ClmnSpn>
              <ClmnSpnProps>
                <PT>0</PT>
                <SN>3</SN>
                <MCN>0</MCN>
                <CWSN>3</CWSN>
                <FCPT>0</FCPT>
                <FCN>18</FCN>
                <FCOT>0</FCOT>
                <FCOC>0</FCOC>
                <FCPTBMCN>0</FCPTBMCN>
                <FCPTBN>0</FCPTBN>
                <LCPT>0</LCPT>
                <LCN>18</LCN>
                <LCOT>0</LCOT>
                <LCOC>0</LCOC>
                <LCPTBMCN>0</LCPTBMCN>
                <LCPTBN>0</LCPTBN>
                <CW>3</CW>
                <OL>1</OL>
                <HD>False</HD>
              </ClmnSpnProps>
            </ClmnSpn>
          </ClmnSpns>
          <ModComps>
            <ModComp>
              <ModCompProps>
                <MN>2</MN>
                <MCN>5</MCN>
                <SN>3</SN>
              </ModCompProps>
            </ModComp>
          </ModComps>
        </Sht>
        <Sht>
          <ShtProps>
            <N><![CDATA[A]]></N>
            <NIC>True</NIC>
            <CCC>False</CCC>
            <T><![CDATA[Assumptions]]></T>
            <TIC>False</TIC>
            <BST>2</BST>
            <CST>4</CST>
            <PTMN>0</PTMN>
            <PTMCN>0</PTMCN>
            <SPTMCN>0</SPTMCN>
            <SPTMCERN/>
            <V>-1</V>
            <ST>-4167</ST>
            <IPS>False</IPS>
            <IMIS>False</IMIS>
            <IMES>False</IMES>
            <AA>True</AA>
            <IC>False</IC>
            <TRC>4</TRC>
          </ShtProps>
        </Sht>
        <Sht>
          <ShtProps>
            <N><![CDATA[Instructions]]></N>
            <NIC>True</NIC>
            <CCC>True</CCC>
            <T><![CDATA[Setup & Instructions]]></T>
            <TIC>True</TIC>
            <BST>4</BST>
            <CST>-1</CST>
            <PTMN>0</PTMN>
            <PTMCN>0</PTMCN>
            <SPTMCN>0</SPTMCN>
            <SPTMCERN/>
            <V>-1</V>
            <ST>-4167</ST>
            <IPS>False</IPS>
            <IMIS>False</IMIS>
            <IMES>False</IMES>
            <AA>False</AA>
            <IC>False</IC>
            <TRC>2</TRC>
          </ShtProps>
          <ModComps>
            <ModComp>
              <ModCompProps>
                <MN>1</MN>
                <MCN>1</MCN>
                <SN>5</SN>
              </ModCompProps>
            </ModComp>
            <ModComp>
              <ModCompProps>
                <MN>2</MN>
                <MCN>1</MCN>
                <SN>5</SN>
              </ModCompProps>
            </ModComp>
          </ModComps>
        </Sht>
        <Sht>
          <ShtProps>
            <N><![CDATA[1.Historical]]></N>
            <NIC>True</NIC>
            <CCC>True</CCC>
            <T><![CDATA[Historical Income Statement]]></T>
            <TIC>True</TIC>
            <BST>5</BST>
            <CST>-1</CST>
            <PTMN>1</PTMN>
            <PTMCN>5</PTMCN>
            <SPTMCN>10</SPTMCN>
            <SPTMCERN>MODMC11</SPTMCERN>
            <V>-1</V>
            <ST>-4167</ST>
            <IPS>False</IPS>
            <IMIS>False</IMIS>
            <IMES>False</IMES>
            <AA>False</AA>
            <IC>False</IC>
            <TRC>2</TRC>
          </ShtProps>
          <ModComps>
            <ModComp>
              <ModCompProps>
                <MN>2</MN>
                <MCN>3</MCN>
                <SN>6</SN>
              </ModCompProps>
            </ModComp>
          </ModComps>
        </Sht>
        <Sht>
          <ShtProps>
            <N><![CDATA[2.Budget]]></N>
            <NIC>True</NIC>
            <CCC>True</CCC>
            <T><![CDATA[Budget Income Statement]]></T>
            <TIC>False</TIC>
            <BST>5</BST>
            <CST>-1</CST>
            <PTMN>1</PTMN>
            <PTMCN>6</PTMCN>
            <SPTMCN>11</SPTMCN>
            <SPTMCERN>MODMC22</SPTMCERN>
            <V>-1</V>
            <ST>-4167</ST>
            <IPS>False</IPS>
            <IMIS>False</IMIS>
            <IMES>False</IMES>
            <AA>False</AA>
            <IC>False</IC>
            <TRC>2</TRC>
          </ShtProps>
          <ModComps>
            <ModComp>
              <ModCompProps>
                <MN>2</MN>
                <MCN>2</MCN>
                <SN>7</SN>
              </ModCompProps>
            </ModComp>
          </ModComps>
        </Sht>
        <Sht>
          <ShtProps>
            <N><![CDATA[3.Forecast]]></N>
            <NIC>True</NIC>
            <CCC>True</CCC>
            <T><![CDATA[Forecast Income Statement]]></T>
            <TIC>True</TIC>
            <BST>5</BST>
            <CST>-1</CST>
            <PTMN>1</PTMN>
            <PTMCN>5</PTMCN>
            <SPTMCN>12</SPTMCN>
            <SPTMCERN>MODMC16</SPTMCERN>
            <V>-1</V>
            <ST>-4167</ST>
            <IPS>False</IPS>
            <IMIS>False</IMIS>
            <IMES>False</IMES>
            <AA>False</AA>
            <IC>False</IC>
            <TRC>2</TRC>
          </ShtProps>
          <ModComps>
            <ModComp>
              <ModCompProps>
                <MN>2</MN>
                <MCN>4</MCN>
                <SN>8</SN>
              </ModCompProps>
            </ModComp>
          </ModComps>
        </Sht>
        <Sht>
          <ShtProps>
            <N><![CDATA[Ax]]></N>
            <NIC>True</NIC>
            <CCC>False</CCC>
            <T><![CDATA[Appendices]]></T>
            <TIC>False</TIC>
            <BST>2</BST>
            <CST>15</CST>
            <PTMN>0</PTMN>
            <PTMCN>0</PTMCN>
            <SPTMCN>0</SPTMCN>
            <SPTMCERN/>
            <V>-1</V>
            <ST>-4167</ST>
            <IPS>False</IPS>
            <IMIS>False</IMIS>
            <IMES>False</IMES>
            <AA>True</AA>
            <IC>False</IC>
            <TRC>4</TRC>
          </ShtProps>
        </Sht>
        <Sht>
          <ShtProps>
            <N><![CDATA[LU]]></N>
            <NIC>True</NIC>
            <CCC>True</CCC>
            <T><![CDATA[Lookups]]></T>
            <TIC>False</TIC>
            <BST>8</BST>
            <CST>-1</CST>
            <PTMN>0</PTMN>
            <PTMCN>0</PTMCN>
            <SPTMCN>0</SPTMCN>
            <SPTMCERN/>
            <V>-1</V>
            <ST>-4167</ST>
            <IPS>False</IPS>
            <IMIS>False</IMIS>
            <IMES>False</IMES>
            <AA>False</AA>
            <IC>False</IC>
            <TRC>2</TRC>
          </ShtProps>
          <ModComps>
            <ModComp>
              <ModCompProps>
                <MN>1</MN>
                <MCN>2</MCN>
                <SN>10</SN>
              </ModCompProps>
            </ModComp>
            <ModComp>
              <ModCompProps>
                <MN>2</MN>
                <MCN>6</MCN>
                <SN>10</SN>
              </ModCompProps>
            </ModComp>
          </ModComps>
        </Sht>
        <Sht>
          <ShtProps>
            <N><![CDATA[Checks]]></N>
            <NIC>False</NIC>
            <CCC>True</CCC>
            <T><![CDATA[Checks]]></T>
            <TIC>False</TIC>
            <BST>6</BST>
            <CST>-1</CST>
            <PTMN>0</PTMN>
            <PTMCN>0</PTMCN>
            <SPTMCN>0</SPTMCN>
            <SPTMCERN/>
            <V>-1</V>
            <ST>-4167</ST>
            <IPS>False</IPS>
            <IMIS>False</IMIS>
            <IMES>False</IMES>
            <AA>False</AA>
            <IC>False</IC>
            <TRC>2</TRC>
          </ShtProps>
          <ModComps>
            <ModComp>
              <ModCompProps>
                <MN>3</MN>
                <MCN>1</MCN>
                <SN>11</SN>
              </ModCompProps>
            </ModComp>
            <ModComp>
              <ModCompProps>
                <MN>4</MN>
                <MCN>1</MCN>
                <SN>11</SN>
              </ModCompProps>
            </ModComp>
            <ModComp>
              <ModCompProps>
                <MN>5</MN>
                <MCN>1</MCN>
                <SN>11</SN>
              </ModCompProps>
            </ModComp>
          </ModComps>
        </Sht>
      </Shts>
      <Mods>
        <Mod>
          <ModProps>
            <MVS>10.21.7.0</MVS>
            <RAV/>
            <RXV>0</RXV>
            <FV>3</FV>
            <MT>3</MT>
            <SCT>-1</SCT>
            <P><![CDATA[Ts]]></P>
            <OI>0</OI>
            <MN>0</MN>
            <MAG>560313AD-F472-4E44-887C-A1C659521551</MAG>
            <BN><![CDATA[Time Series]]></BN>
            <N><![CDATA[Time Series]]></N>
            <TS><![CDATA[Monthly, Historical & Forecast]]></TS>
            <D><![CDATA[Facilitates the analysis of data over an assumed number of whole months, allowing for historical and forecast time frames.]]></D>
            <FS><![CDATA[Provides time series period titles based on assumptions including the financial year end, first financial year, model start month and term in months. Also collects denomination assumptions.]]></FS>
            <R><![CDATA[Any]]></R>
            <GE><![CDATA[Time Series]]></GE>
            <CA><![CDATA[Monthly, Historical & Forecast]]></CA>
            <VA><![CDATA[Whole Periods]]></VA>
            <GST><![CDATA[None]]></GST>
            <DE><![CDATA[Modano]]></DE>
            <E><![CDATA[info@modano.com]]></E>
            <C><![CDATA[Modano]]></C>
            <W><![CDATA[www.modano.com]]></W>
            <K/>
            <CO><![CDATA[Contains corresponding quarterly, semi-annual and annual period titles sets.&#10;Does not allow for partial months.]]></CO>
            <V>10.10.2.0.</V>
            <AX>2</AX>
            <PMLO>False</PMLO>
            <IPMLO>False</IPMLO>
            <MACA>0</MACA>
            <HP>False</HP>
            <RTSM>False</RTSM>
            <CC>True</CC>
            <X>False</X>
            <G>A74400AE-1EC4-4DFB-9C10-83A45C2FB69F</G>
          </ModProps>
          <RowStgs>
            <RowStg>
              <RowStgProps>
                <RSN>1</RSN>
                <RHST>0</RHST>
                <HS>0</HS>
                <OL>3</OL>
                <RH>False</RH>
              </RowStgProps>
            </RowStg>
            <RowStg>
              <RowStgProps>
                <RSN>2</RSN>
                <RHST>0</RHST>
                <HS>0</HS>
                <OL>3</OL>
                <RH>True</RH>
              </RowStgProps>
            </RowStg>
            <RowStg>
              <RowStgProps>
                <RSN>3</RSN>
                <RHST>0</RHST>
                <HS>0</HS>
                <OL>2</OL>
                <RH>False</RH>
              </RowStgProps>
            </RowStg>
          </RowStgs>
          <StlOvlys>
            <StlOvly>
              <StlOvlyProps>
                <SON>1</SON>
              </StlOvlyProps>
              <BdrOvlys>
                <BdrOvly>
                  <BdrOvlyProps>
                    <PT>1</PT>
                    <SON>1</SON>
                    <CBPLI/>
                    <FCN>0</FCN>
                    <I>True</I>
                    <BI>9</BI>
                    <LS>1</LS>
                    <W>2</W>
                  </BdrOvlyProps>
                </BdrOvly>
              </BdrOvlys>
            </StlOvly>
            <StlOvly>
              <StlOvlyProps>
                <SON>2</SON>
                <IHA>True</IHA>
                <HA>-4108</HA>
              </StlOvlyProps>
            </StlOvly>
            <StlOvly>
              <StlOvlyProps>
                <SON>3</SON>
                <INF>True</INF>
                <NT>0</NT>
                <DP>0</DP>
                <CNF/>
              </StlOvlyProps>
            </StlOvly>
            <StlOvly>
              <StlOvlyProps>
                <SON>4</SON>
              </StlOvlyProps>
              <FntOvly>
                <FntOvlyProps>
                  <PT>1</PT>
                  <SON>4</SON>
                  <CBPLI>0,0,0,0,0</CBPLI>
                  <FCN>0</FCN>
                  <CN>0</CN>
                  <IC>True</IC>
                  <CT>-2</CT>
                  <CNU>0</CNU>
                  <CPR>0</CPR>
                  <TAS>0</TAS>
                </FntOvlyProps>
              </FntOvly>
            </StlOvly>
            <StlOvly>
              <StlOvlyProps>
                <SON>5</SON>
                <INF>True</INF>
                <IHA>True</IHA>
                <NT>0</NT>
                <DP>0</DP>
                <CNF/>
                <HA>-4108</HA>
              </StlOvlyProps>
            </StlOvly>
            <StlOvly>
              <StlOvlyProps>
                <SON>6</SON>
                <INF>True</INF>
                <IHA>True</IHA>
                <NT>-2</NT>
                <DP>0</DP>
                <CNF><![CDATA[mmmm yyyy]]></CNF>
                <HA>-4108</HA>
              </StlOvlyProps>
            </StlOvly>
            <StlOvly>
              <StlOvlyProps>
                <SON>7</SON>
                <INF>True</INF>
                <IHA>True</IHA>
                <NT>-2</NT>
                <DP>0</DP>
                <CNF><![CDATA[_(###0_);(###0);_("-"_);@_)]]></CNF>
                <HA>-4152</HA>
              </StlOvlyProps>
            </StlOvly>
            <StlOvly>
              <StlOvlyProps>
                <SON>8</SON>
                <INF>True</INF>
                <IHA>True</IHA>
                <NT>-2</NT>
                <DP>0</DP>
                <CNF><![CDATA[_(###0_);(###0);_("-"_);@_)]]></CNF>
                <HA>-4152</HA>
              </StlOvlyProps>
              <BdrOvlys>
                <BdrOvly>
                  <BdrOvlyProps>
                    <PT>1</PT>
                    <SON>8</SON>
                    <CBPLI/>
                    <FCN>0</FCN>
                    <I>True</I>
                    <BI>9</BI>
                    <LS>1</LS>
                    <W>2</W>
                  </BdrOvlyProps>
                </BdrOvly>
              </BdrOvlys>
            </StlOvly>
            <StlOvly>
              <StlOvlyProps>
                <SON>9</SON>
                <INF>True</INF>
                <NT>-2</NT>
                <DP>0</DP>
                <CNF><![CDATA[mmmm yyyy]]></CNF>
              </StlOvlyProps>
            </StlOvly>
            <StlOvly>
              <StlOvlyProps>
                <SON>10</SON>
                <INF>True</INF>
                <NT>0</NT>
                <DP>0</DP>
                <CNF/>
              </StlOvlyProps>
              <BdrOvlys>
                <BdrOvly>
                  <BdrOvlyProps>
                    <PT>1</PT>
                    <SON>10</SON>
                    <CBPLI/>
                    <FCN>0</FCN>
                    <I>True</I>
                    <BI>9</BI>
                    <LS>1</LS>
                    <W>2</W>
                  </BdrOvlyProps>
                </BdrOvly>
              </BdrOvlys>
            </StlOvly>
            <StlOvly>
              <StlOvlyProps>
                <SON>11</SON>
              </StlOvlyProps>
              <FntOvly>
                <FntOvlyProps>
                  <PT>1</PT>
                  <SON>11</SON>
                  <CBPLI>0,0,0,0,0</CBPLI>
                  <FCN>0</FCN>
                  <CN>0</CN>
                  <II>True</II>
                  <IC>True</IC>
                  <I>True</I>
                  <CT>-3</CT>
                  <CNU>6</CNU>
                  <CPR>7567403</CPR>
                  <TAS>0</TAS>
                </FntOvlyProps>
              </FntOvly>
            </StlOvly>
          </StlOvlys>
          <ElmtsGrps>
            <ElmtsGrp>
              <ElmtsGrpProps>
                <NU>1</NU>
                <NA><![CDATA[Month Names]]></NA>
                <EGT>0</EGT>
                <DCC>12</DCC>
                <AST>False</AST>
                <ISTH>True</ISTH>
                <PTMCN>0</PTMCN>
                <PTBN>0</PTBN>
                <PTBI>0</PTBI>
                <GLN/>
                <CLOT>0</CLOT>
                <CLIT>0</CLIT>
                <PMLO>0</PMLO>
                <IPMLO>0</IPMLO>
              </ElmtsGrpProps>
            </ElmtsGrp>
            <ElmtsGrp>
              <ElmtsGrpProps>
                <NU>2</NU>
                <NA><![CDATA[Denomination]]></NA>
                <EGT>0</EGT>
                <DCC>4</DCC>
                <AST>True</AST>
                <ISTH>True</ISTH>
                <PTMCN>0</PTMCN>
                <PTBN>0</PTBN>
                <PTBI>0</PTBI>
                <GLN/>
                <CLOT>0</CLOT>
                <CLIT>0</CLIT>
                <PMLO>0</PMLO>
                <IPMLO>0</IPMLO>
              </ElmtsGrpProps>
            </ElmtsGrp>
            <ElmtsGrp>
              <ElmtsGrpProps>
                <NU>3</NU>
                <NA><![CDATA[Month Days]]></NA>
                <EGT>0</EGT>
                <DCC>31</DCC>
                <AST>False</AST>
                <ISTH>True</ISTH>
                <PTMCN>0</PTMCN>
                <PTBN>0</PTBN>
                <PTBI>0</PTBI>
                <GLN/>
                <CLOT>0</CLOT>
                <CLIT>0</CLIT>
                <PMLO>0</PMLO>
                <IPMLO>0</IPMLO>
              </ElmtsGrpProps>
            </ElmtsGrp>
            <ElmtsGrp>
              <ElmtsGrpProps>
                <NU>4</NU>
                <NA><![CDATA[Periods In Periods]]></NA>
                <EGT>0</EGT>
                <DCC>6</DCC>
                <AST>False</AST>
                <ISTH>True</ISTH>
                <PTMCN>0</PTMCN>
                <PTBN>0</PTBN>
                <PTBI>0</PTBI>
                <GLN/>
                <CLOT>0</CLOT>
                <CLIT>0</CLIT>
                <PMLO>0</PMLO>
                <IPMLO>0</IPMLO>
              </ElmtsGrpProps>
            </ElmtsGrp>
            <ElmtsGrp>
              <ElmtsGrpProps>
                <NU>5</NU>
                <NA><![CDATA[Model Start Months]]></NA>
                <EGT>0</EGT>
                <DCC>12</DCC>
                <AST>True</AST>
                <ISTH>True</ISTH>
                <PTMCN>0</PTMCN>
                <PTBN>0</PTBN>
                <PTBI>0</PTBI>
                <GLN/>
                <CLOT>0</CLOT>
                <CLIT>0</CLIT>
                <PMLO>0</PMLO>
                <IPMLO>0</IPMLO>
              </ElmtsGrpProps>
            </ElmtsGrp>
            <ElmtsGrp>
              <ElmtsGrpProps>
                <NU>6</NU>
                <NA><![CDATA[Last Historical Months]]></NA>
                <EGT>1</EGT>
                <DCC>6</DCC>
                <AST>False</AST>
                <ISTH>True</ISTH>
                <PTMCN>5</PTMCN>
                <PTBN>3</PTBN>
                <PTBI>-1</PTBI>
                <GLN/>
                <CLOT>0</CLOT>
                <CLIT>0</CLIT>
                <PMLO>0</PMLO>
                <IPMLO>0</IPMLO>
                <ICT>0</ICT>
                <ICO>1</ICO>
                <ICLCF/>
                <ICG>True</ICG>
                <ICIR>3</ICIR>
                <ICAR>3</ICAR>
                <ICU>0</ICU>
              </ElmtsGrpProps>
            </ElmtsGrp>
            <ElmtsGrp>
              <ElmtsGrpProps>
                <NU>7</NU>
                <NA><![CDATA[All Months]]></NA>
                <EGT>1</EGT>
                <DCC>3</DCC>
                <AST>False</AST>
                <ISTH>True</ISTH>
                <PTMCN>5</PTMCN>
                <PTBN>3</PTBN>
                <PTBI>0</PTBI>
                <GLN/>
                <CLOT>0</CLOT>
                <CLIT>0</CLIT>
                <PMLO>0</PMLO>
                <IPMLO>0</IPMLO>
                <ICT>0</ICT>
                <ICO>1</ICO>
                <ICLCF/>
                <ICG>True</ICG>
                <ICIR>3</ICIR>
                <ICAR>3</ICAR>
                <ICU>0</ICU>
              </ElmtsGrpProps>
            </ElmtsGrp>
          </ElmtsGrps>
          <ModComps>
            <ModComp>
              <ModCompProps>
                <MN>1</MN>
                <MCN>1</MCN>
                <MCTK>BaseCase</MCTK>
                <RT><![CDATA[<ModuleName> - Assumptions]]></RT>
                <ERN>MODMC1</ERN>
                <MCST>0</MCST>
                <IPMC>False</IPMC>
                <SN>5</SN>
                <LODS>False</LODS>
                <LST>False</LST>
                <HS>False</HS>
                <IBOA>0</IBOA>
                <IB>False</IB>
                <CI/>
                <PTI/>
                <PTP>False</PTP>
                <PTD/>
                <PTMCN>0</PTMCN>
                <CROL>0</CROL>
                <CCOL>0</CCOL>
                <AMFN>0</AMFN>
              </ModCompProps>
              <Sects>
                <Sect>
                  <SectProps>
                    <LI>1,1</LI>
                    <EGN>0</EGN>
                  </SectProps>
                  <Elmts>
                    <Elmt>
                      <ElmtProps>
                        <CPT>2</CPT>
                      </ElmtProps>
                      <TtlCtg/>
                    </Elmt>
                    <Elmt>
                      <ElmtProps>
                        <CPT>2</CPT>
                      </ElmtProps>
                      <ClmnBlks>
                        <ClmnBlk>
                          <ClmnBlkProps>
                            <FCPT>0</FCPT>
                            <FCN>2</FCN>
                            <LCPT>0</LCPT>
                            <LCN>2</LCN>
                          </ClmnBlkProps>
                          <ClmnBlkPts>
                            <ClmnBlkPt>
                              <ClmnBlkPtProps>
                                <CBPT>5</CBPT>
                                <HCTHR>True</HCTHR>
                                <CTHN>4</CTHN>
                                <ST>3</ST>
                                <VOFFF><![CDATA[<ModuleComponentTitle>]]></VOFFF>
                              </ClmnBlkPtProps>
                            </ClmnBlkPt>
                          </ClmnBlkPts>
                        </ClmnBlk>
                        <ClmnBlk>
                          <ClmnBlkProps>
                            <FCPT>0</FCPT>
                            <FCN>3</FCN>
                            <LCPT>5</LCPT>
                          </ClmnBlkProps>
                          <ClmnBlkPts>
                            <ClmnBlkPt>
                              <ClmnBlkPtProps>
                                <CBPT>5</CBPT>
                                <ST>3</ST>
                                <VOFFF/>
                              </ClmnBlkPtProps>
                            </ClmnBlkPt>
                          </ClmnBlkPts>
                        </ClmnBlk>
                      </ClmnBlks>
                      <TtlCtg/>
                    </Elmt>
                    <Elmt>
                      <ElmtProps>
                        <CPT>2</CPT>
                      </ElmtProps>
                      <TtlCtg>
                        <TtlCtgProps>
                          <R>3</R>
                        </TtlCtgProps>
                      </TtlCtg>
                    </Elmt>
                    <Elmt>
                      <ElmtProps>
                        <CPT>2</CPT>
                      </ElmtProps>
                      <ClmnBlks>
                        <ClmnBlk>
                          <ClmnBlkProps>
                            <FCPT>0</FCPT>
                            <FCN>2</FCN>
                            <LCPT>0</LCPT>
                            <LCN>2</LCN>
                          </ClmnBlkProps>
                          <ClmnBlkPts>
                            <ClmnBlkPt>
                              <ClmnBlkPtProps>
                                <CBPT>5</CBPT>
                                <ST>4</ST>
                                <VOFFF><![CDATA[Core Time Series Assumptions]]></VOFFF>
                              </ClmnBlkPtProps>
                            </ClmnBlkPt>
                          </ClmnBlkPts>
                        </ClmnBlk>
                        <ClmnBlk>
                          <ClmnBlkProps>
                            <FCPT>0</FCPT>
                            <FCN>3</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2</CPT>
                      </ElmtProps>
                      <ClmnBlks>
                        <ClmnBlk>
                          <ClmnBlkProps>
                            <FCPT>0</FCPT>
                            <FCN>2</FCN>
                            <LCPT>0</LCPT>
                            <LCN>2</LCN>
                          </ClmnBlkProps>
                          <ClmnBlkPts>
                            <ClmnBlkPt>
                              <ClmnBlkPtProps>
                                <CBPT>5</CBPT>
                                <ST>6</ST>
                                <VOFFF><![CDATA[Primary Periodicity]]></VOFFF>
                              </ClmnBlkPtProps>
                            </ClmnBlkPt>
                          </ClmnBlkPts>
                        </ClmnBlk>
                        <ClmnBlk>
                          <ClmnBlkProps>
                            <FCPT>0</FCPT>
                            <FCN>8</FCN>
                            <LCPT>0</LCPT>
                            <LCN>9</LCN>
                          </ClmnBlkProps>
                          <ClmnBlkPts>
                            <ClmnBlkPt>
                              <ClmnBlkPtProps>
                                <CBPT>5</CBPT>
                                <ST>6</ST>
                                <SON>2</SON>
                                <MC>True</MC>
                                <VOFFF><![CDATA[Monthly]]></VOFFF>
                              </ClmnBlkPtProps>
                            </ClmnBlkPt>
                          </ClmnBlkPts>
                        </ClmnBlk>
                        <ClmnBlk>
                          <ClmnBlkProps>
                            <FCPT>0</FCPT>
                            <FCN>11</FCN>
                            <LCPT>0</LCPT>
                            <LCN>11</LCN>
                          </ClmnBlkProps>
                          <ClmnBlkPts>
                            <ClmnBlkPt>
                              <ClmnBlkPtProps>
                                <CBPT>5</CBPT>
                                <ST>5</ST>
                                <VOFFF><![CDATA[Instructions]]></VOFFF>
                              </ClmnBlkPtProps>
                            </ClmnBlkPt>
                          </ClmnBlkPts>
                        </ClmnBlk>
                      </ClmnBlks>
                      <TtlCtg>
                        <TtlCtgProps>
                          <R>3</R>
                        </TtlCtgProps>
                      </TtlCtg>
                    </Elmt>
                    <Elmt>
                      <ElmtProps>
                        <CPT>2</CPT>
                      </ElmtProps>
                      <ClmnBlks>
                        <ClmnBlk>
                          <ClmnBlkProps>
                            <FCPT>0</FCPT>
                            <FCN>2</FCN>
                            <LCPT>0</LCPT>
                            <LCN>2</LCN>
                          </ClmnBlkProps>
                          <ClmnBlkPts>
                            <ClmnBlkPt>
                              <ClmnBlkPtProps>
                                <CBPT>5</CBPT>
                                <ST>6</ST>
                                <VOFFF><![CDATA[Financial Year End]]></VOFFF>
                              </ClmnBlkPtProps>
                            </ClmnBlkPt>
                          </ClmnBlkPts>
                        </ClmnBlk>
                        <ClmnBlk>
                          <ClmnBlkProps>
                            <FCPT>0</FCPT>
                            <FCN>8</FCN>
                            <LCPT>0</LCPT>
                            <LCN>8</LCN>
                          </ClmnBlkProps>
                          <ClmnBlkPts>
                            <ClmnBlkPt>
                              <ClmnBlkPtProps>
                                <CBPT>5</CBPT>
                                <ST>15</ST>
                                <SON>4</SON>
                                <VOFFF><![CDATA[12]]></VOFFF>
                                <UDAV><![CDATA[12]]></UDAV>
                              </ClmnBlkPtProps>
                              <Vdtn>
                                <VdtnProps>
                                  <CBPLI>1,1,7,2,1</CBPLI>
                                  <ADVT>-1</ADVT>
                                  <VT>1</VT>
                                  <AS>1</AS>
                                  <O>1</O>
                                  <F1FFF><![CDATA[1]]></F1FFF>
                                  <F2FFF><![CDATA[=ROWS(§A¿1,1,2,1,10,0,1,1,1§Z¿)]]></F2FFF>
                                  <IB>False</IB>
                                  <ICDD>False</ICDD>
                                  <SI>False</SI>
                                  <IT/>
                                  <IM/>
                                  <SE>True</SE>
                                  <ET><![CDATA[Drop Down Box Cell Link]]></ET>
                                  <EM><![CDATA[The value in a drop down box cell link must be a whole number within the control's lookup range rows.]]></EM>
                                  <IMO>0</IMO>
                                </VdtnProps>
                              </Vdtn>
                              <RgeNmes>
                                <RgeNme>
                                  <RgeNmeProps>
                                    <CBPLI>1,1,7,2,1</CBPLI>
                                    <MCN>1</MCN>
                                    <SN>1</SN>
                                    <EN>7</EN>
                                    <CN>0</CN>
                                    <CBN>2</CBN>
                                    <CBPN>1</CBPN>
                                    <PT>1</PT>
                                    <CBPRNT>6</CBPRNT>
                                    <NT>3</NT>
                                    <SP1><![CDATA[Fin_Yr_End_Mth]]></SP1>
                                    <SP2/>
                                    <FFF/>
                                    <CMT/>
                                  </RgeNmeProps>
                                </RgeNme>
                              </RgeNmes>
                            </ClmnBlkPt>
                          </ClmnBlkPts>
                        </ClmnBlk>
                        <ClmnBlk>
                          <ClmnBlkProps>
                            <FCPT>0</FCPT>
                            <FCN>11</FCN>
                            <LCPT>0</LCPT>
                            <LCN>11</LCN>
                          </ClmnBlkProps>
                          <ClmnBlkPts>
                            <ClmnBlkPt>
                              <ClmnBlkPtProps>
                                <CBPT>5</CBPT>
                                <ST>6</ST>
                                <SON>11</SON>
                                <VOFFF><![CDATA[Select your financial year end, if in Australia.]]></VOFFF>
                              </ClmnBlkPtProps>
                            </ClmnBlkPt>
                          </ClmnBlkPts>
                        </ClmnBlk>
                      </ClmnBlks>
                      <TtlCtg>
                        <TtlCtgProps>
                          <R>3</R>
                        </TtlCtgProps>
                      </TtlCtg>
                      <ShpNmes>
                        <ShpNme>
                          <ShpNmeProps>
                            <ELI>1,1,7</ELI>
                            <COSTN>0</COSTN>
                            <ST>1</ST>
                            <SNPT>2</SNPT>
                            <N><![CDATA[bpmDropDownTs1]]></N>
                            <SHN>1</SHN>
                            <SHTN>1</SHTN>
                          </ShpNmeProps>
                        </ShpNme>
                      </ShpNmes>
                    </Elmt>
                    <Elmt>
                      <ElmtProps>
                        <CPT>2</CPT>
                      </ElmtProps>
                      <ClmnBlks>
                        <ClmnBlk>
                          <ClmnBlkProps>
                            <FCPT>0</FCPT>
                            <FCN>2</FCN>
                            <LCPT>0</LCPT>
                            <LCN>2</LCN>
                          </ClmnBlkProps>
                          <ClmnBlkPts>
                            <ClmnBlkPt>
                              <ClmnBlkPtProps>
                                <CBPT>5</CBPT>
                                <ST>6</ST>
                                <VOFFF><![CDATA[First Financial Year]]></VOFFF>
                              </ClmnBlkPtProps>
                            </ClmnBlkPt>
                          </ClmnBlkPts>
                        </ClmnBlk>
                        <ClmnBlk>
                          <ClmnBlkProps>
                            <FCPT>0</FCPT>
                            <FCN>8</FCN>
                            <LCPT>0</LCPT>
                            <LCN>9</LCN>
                          </ClmnBlkProps>
                          <ClmnBlkPts>
                            <ClmnBlkPt>
                              <ClmnBlkPtProps>
                                <CBPT>5</CBPT>
                                <ST>9</ST>
                                <SON>2</SON>
                                <MC>True</MC>
                                <VOFFF><![CDATA[2018]]></VOFFF>
                                <UDAV><![CDATA[2018]]></UDAV>
                              </ClmnBlkPtProps>
                              <Vdtn>
                                <VdtnProps>
                                  <CBPLI>1,1,8,2,1</CBPLI>
                                  <ADVT>-1</ADVT>
                                  <VT>1</VT>
                                  <AS>1</AS>
                                  <O>7</O>
                                  <F1FFF><![CDATA[1904]]></F1FFF>
                                  <F2FFF/>
                                  <IB>True</IB>
                                  <ICDD>False</ICDD>
                                  <SI>True</SI>
                                  <IT/>
                                  <IM/>
                                  <SE>True</SE>
                                  <ET><![CDATA[First Financial Year]]></ET>
                                  <EM><![CDATA[The first financial year must be a whole number greater than or equal to 1904.]]></EM>
                                  <IMO>0</IMO>
                                </VdtnProps>
                              </Vdtn>
                              <RgeNmes>
                                <RgeNme>
                                  <RgeNmeProps>
                                    <CBPLI>1,1,8,2,1</CBPLI>
                                    <MCN>1</MCN>
                                    <SN>1</SN>
                                    <EN>8</EN>
                                    <CN>0</CN>
                                    <CBN>2</CBN>
                                    <CBPN>1</CBPN>
                                    <PT>1</PT>
                                    <CBPRNT>6</CBPRNT>
                                    <NT>-1</NT>
                                    <SP1><![CDATA[First_Fin_Yr]]></SP1>
                                    <SP2/>
                                    <FFF/>
                                    <CMT/>
                                  </RgeNmeProps>
                                </RgeNme>
                              </RgeNmes>
                            </ClmnBlkPt>
                          </ClmnBlkPts>
                        </ClmnBlk>
                        <ClmnBlk>
                          <ClmnBlkProps>
                            <FCPT>0</FCPT>
                            <FCN>11</FCN>
                            <LCPT>0</LCPT>
                            <LCN>11</LCN>
                          </ClmnBlkProps>
                          <ClmnBlkPts>
                            <ClmnBlkPt>
                              <ClmnBlkPtProps>
                                <CBPT>5</CBPT>
                                <ST>6</ST>
                                <SON>11</SON>
                                <VOFFF><![CDATA[Set the financial year you're setting a budget for?]]></VOFFF>
                              </ClmnBlkPtProps>
                            </ClmnBlkPt>
                          </ClmnBlkPts>
                        </ClmnBlk>
                      </ClmnBlks>
                      <TtlCtg>
                        <TtlCtgProps>
                          <R>3</R>
                        </TtlCtgProps>
                      </TtlCtg>
                    </Elmt>
                    <Elmt>
                      <ElmtProps>
                        <CPT>2</CPT>
                      </ElmtProps>
                      <ClmnBlks>
                        <ClmnBlk>
                          <ClmnBlkProps>
                            <FCPT>0</FCPT>
                            <FCN>2</FCN>
                            <LCPT>0</LCPT>
                            <LCN>2</LCN>
                          </ClmnBlkProps>
                          <ClmnBlkPts>
                            <ClmnBlkPt>
                              <ClmnBlkPtProps>
                                <CBPT>5</CBPT>
                                <ST>6</ST>
                                <VOFFF><![CDATA[Model Start Month]]></VOFFF>
                              </ClmnBlkPtProps>
                            </ClmnBlkPt>
                          </ClmnBlkPts>
                        </ClmnBlk>
                        <ClmnBlk>
                          <ClmnBlkProps>
                            <FCPT>0</FCPT>
                            <FCN>8</FCN>
                            <LCPT>0</LCPT>
                            <LCN>8</LCN>
                          </ClmnBlkProps>
                          <ClmnBlkPts>
                            <ClmnBlkPt>
                              <ClmnBlkPtProps>
                                <CBPT>5</CBPT>
                                <ST>15</ST>
                                <SON>4</SON>
                                <VOFFF><![CDATA[1]]></VOFFF>
                                <UDAV><![CDATA[1]]></UDAV>
                              </ClmnBlkPtProps>
                              <Vdtn>
                                <VdtnProps>
                                  <CBPLI>1,1,9,2,1</CBPLI>
                                  <ADVT>-1</ADVT>
                                  <VT>1</VT>
                                  <AS>1</AS>
                                  <O>1</O>
                                  <F1FFF><![CDATA[1]]></F1FFF>
                                  <F2FFF><![CDATA[=ROWS(§A¿1,1,2,1,26,0,1,1,1§Z¿)]]></F2FFF>
                                  <IB>False</IB>
                                  <ICDD>False</ICDD>
                                  <SI>False</SI>
                                  <IT/>
                                  <IM/>
                                  <SE>True</SE>
                                  <ET><![CDATA[Drop Down Box Cell Link]]></ET>
                                  <EM><![CDATA[The value in a drop down box cell link must be a whole number within the control's lookup range rows.]]></EM>
                                  <IMO>0</IMO>
                                </VdtnProps>
                              </Vdtn>
                              <RgeNmes>
                                <RgeNme>
                                  <RgeNmeProps>
                                    <CBPLI>1,1,9,2,1</CBPLI>
                                    <MCN>1</MCN>
                                    <SN>1</SN>
                                    <EN>9</EN>
                                    <CN>0</CN>
                                    <CBN>2</CBN>
                                    <CBPN>1</CBPN>
                                    <PT>1</PT>
                                    <CBPRNT>6</CBPRNT>
                                    <NT>3</NT>
                                    <SP1><![CDATA[Model_Start_Mth]]></SP1>
                                    <SP2/>
                                    <FFF/>
                                    <CMT/>
                                  </RgeNmeProps>
                                </RgeNme>
                              </RgeNmes>
                            </ClmnBlkPt>
                          </ClmnBlkPts>
                        </ClmnBlk>
                        <ClmnBlk>
                          <ClmnBlkProps>
                            <FCPT>0</FCPT>
                            <FCN>11</FCN>
                            <LCPT>0</LCPT>
                            <LCN>11</LCN>
                          </ClmnBlkProps>
                          <ClmnBlkPts>
                            <ClmnBlkPt>
                              <ClmnBlkPtProps>
                                <CBPT>5</CBPT>
                                <ST>6</ST>
                                <SON>11</SON>
                                <VOFFF><![CDATA[Select the first month of the financial year.]]></VOFFF>
                              </ClmnBlkPtProps>
                            </ClmnBlkPt>
                          </ClmnBlkPts>
                        </ClmnBlk>
                      </ClmnBlks>
                      <TtlCtg>
                        <TtlCtgProps>
                          <R>3</R>
                        </TtlCtgProps>
                      </TtlCtg>
                      <ShpNmes>
                        <ShpNme>
                          <ShpNmeProps>
                            <ELI>1,1,9</ELI>
                            <COSTN>0</COSTN>
                            <ST>1</ST>
                            <SNPT>2</SNPT>
                            <N><![CDATA[bpmDropDownTs3]]></N>
                            <SHN>3</SHN>
                            <SHTN>3</SHTN>
                          </ShpNmeProps>
                        </ShpNme>
                      </ShpNmes>
                    </Elmt>
                    <Elmt>
                      <ElmtProps>
                        <CPT>2</CPT>
                      </ElmtProps>
                      <ClmnBlks>
                        <ClmnBlk>
                          <ClmnBlkProps>
                            <FCPT>0</FCPT>
                            <FCN>2</FCN>
                            <LCPT>0</LCPT>
                            <LCN>2</LCN>
                          </ClmnBlkProps>
                          <ClmnBlkPts>
                            <ClmnBlkPt>
                              <ClmnBlkPtProps>
                                <CBPT>5</CBPT>
                                <ST>6</ST>
                                <VOFFF><![CDATA[Term (Months)]]></VOFFF>
                              </ClmnBlkPtProps>
                            </ClmnBlkPt>
                          </ClmnBlkPts>
                        </ClmnBlk>
                        <ClmnBlk>
                          <ClmnBlkProps>
                            <FCPT>0</FCPT>
                            <FCN>8</FCN>
                            <LCPT>0</LCPT>
                            <LCN>9</LCN>
                          </ClmnBlkProps>
                          <ClmnBlkPts>
                            <ClmnBlkPt>
                              <ClmnBlkPtProps>
                                <CBPT>5</CBPT>
                                <ST>18</ST>
                                <SON>2</SON>
                                <MC>True</MC>
                                <VOFFF><![CDATA[12]]></VOFFF>
                                <UDAV><![CDATA[24]]></UDAV>
                              </ClmnBlkPtProps>
                              <RgeNmes>
                                <RgeNme>
                                  <RgeNmeProps>
                                    <CBPLI>1,1,10,2,1</CBPLI>
                                    <MCN>1</MCN>
                                    <SN>1</SN>
                                    <EN>10</EN>
                                    <CN>0</CN>
                                    <CBN>2</CBN>
                                    <CBPN>1</CBPN>
                                    <PT>1</PT>
                                    <CBPRNT>6</CBPRNT>
                                    <NT>-1</NT>
                                    <SP1><![CDATA[Term]]></SP1>
                                    <SP2/>
                                    <FFF/>
                                    <CMT/>
                                  </RgeNmeProps>
                                </RgeNme>
                              </RgeNmes>
                            </ClmnBlkPt>
                          </ClmnBlkPts>
                        </ClmnBlk>
                        <ClmnBlk>
                          <ClmnBlkProps>
                            <FCPT>0</FCPT>
                            <FCN>11</FCN>
                            <LCPT>0</LCPT>
                            <LCN>11</LCN>
                          </ClmnBlkProps>
                          <ClmnBlkPts>
                            <ClmnBlkPt>
                              <ClmnBlkPtProps>
                                <CBPT>5</CBPT>
                                <ST>6</ST>
                                <SON>11</SON>
                                <VOFFF><![CDATA[This is the number of months in the model.]]></VOFFF>
                              </ClmnBlkPtProps>
                            </ClmnBlkPt>
                          </ClmnBlkPts>
                        </ClmnBlk>
                      </ClmnBlks>
                      <TtlCtg>
                        <TtlCtgProps>
                          <R>3</R>
                        </TtlCtgProps>
                      </TtlCtg>
                    </Elmt>
                    <Elmt>
                      <ElmtProps>
                        <CPT>2</CPT>
                      </ElmtProps>
                      <ClmnBlks>
                        <ClmnBlk>
                          <ClmnBlkProps>
                            <FCPT>0</FCPT>
                            <FCN>2</FCN>
                            <LCPT>0</LCPT>
                            <LCN>2</LCN>
                          </ClmnBlkProps>
                          <ClmnBlkPts>
                            <ClmnBlkPt>
                              <ClmnBlkPtProps>
                                <CBPT>5</CBPT>
                                <ST>6</ST>
                                <VOFFF><![CDATA[Model Start Date]]></VOFFF>
                              </ClmnBlkPtProps>
                            </ClmnBlkPt>
                          </ClmnBlkPts>
                        </ClmnBlk>
                        <ClmnBlk>
                          <ClmnBlkProps>
                            <FCPT>0</FCPT>
                            <FCN>8</FCN>
                            <LCPT>0</LCPT>
                            <LCN>9</LCN>
                          </ClmnBlkProps>
                          <ClmnBlkPts>
                            <ClmnBlkPt>
                              <ClmnBlkPtProps>
                                <CBPT>5</CBPT>
                                <ST>17</ST>
                                <SON>2</SON>
                                <MC>True</MC>
                                <VOFFF><![CDATA[=DATE(§A¿1,1,1,1,8,0,2,1,1§Z¿-1,§A¿1,1,1,1,7,0,2,1,1§Z¿+§A¿1,1,1,1,9,0,2,1,1§Z¿,1)]]></VOFFF>
                              </ClmnBlkPtProps>
                              <RgeNmes>
                                <RgeNme>
                                  <RgeNmeProps>
                                    <CBPLI>1,1,11,2,1</CBPLI>
                                    <MCN>1</MCN>
                                    <SN>1</SN>
                                    <EN>11</EN>
                                    <CN>0</CN>
                                    <CBN>2</CBN>
                                    <CBPN>1</CBPN>
                                    <PT>1</PT>
                                    <CBPRNT>6</CBPRNT>
                                    <NT>-1</NT>
                                    <SP1><![CDATA[Start_Date]]></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Model End Date]]></VOFFF>
                              </ClmnBlkPtProps>
                            </ClmnBlkPt>
                          </ClmnBlkPts>
                        </ClmnBlk>
                        <ClmnBlk>
                          <ClmnBlkProps>
                            <FCPT>0</FCPT>
                            <FCN>8</FCN>
                            <LCPT>0</LCPT>
                            <LCN>9</LCN>
                          </ClmnBlkProps>
                          <ClmnBlkPts>
                            <ClmnBlkPt>
                              <ClmnBlkPtProps>
                                <CBPT>5</CBPT>
                                <ST>17</ST>
                                <SON>2</SON>
                                <MC>True</MC>
                                <VOFFF><![CDATA[=EDATE(§A¿1,1,1,1,11,0,2,1,1§Z¿,§A¿1,1,1,1,10,0,2,1,1§Z¿)-1]]></VOFFF>
                              </ClmnBlkPtProps>
                              <RgeNmes>
                                <RgeNme>
                                  <RgeNmeProps>
                                    <CBPLI>1,1,12,2,1</CBPLI>
                                    <MCN>1</MCN>
                                    <SN>1</SN>
                                    <EN>12</EN>
                                    <CN>0</CN>
                                    <CBN>2</CBN>
                                    <CBPN>1</CBPN>
                                    <PT>1</PT>
                                    <CBPRNT>6</CBPRNT>
                                    <NT>-1</NT>
                                    <SP1><![CDATA[End_Date]]></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Quarters In Model]]></VOFFF>
                              </ClmnBlkPtProps>
                            </ClmnBlkPt>
                          </ClmnBlkPts>
                        </ClmnBlk>
                        <ClmnBlk>
                          <ClmnBlkProps>
                            <FCPT>0</FCPT>
                            <FCN>8</FCN>
                            <LCPT>0</LCPT>
                            <LCN>9</LCN>
                          </ClmnBlkProps>
                          <ClmnBlkPts>
                            <ClmnBlkPt>
                              <ClmnBlkPtProps>
                                <CBPT>5</CBPT>
                                <ST>18</ST>
                                <SON>5</SON>
                                <MC>True</MC>
                                <VOFFF><![CDATA[=YEAR(EDATE(§A¿1,1,1,1,12,0,2,1,1§Z¿,-§A¿1,1,1,1,7,0,2,1,1§Z¿))*§A¿1,2,2,1,14,9,1,1,1§Z¿+ROUNDUP(MONTH(EDATE(§A¿1,1,1,1,12,0,2,1,1§Z¿,-§A¿1,1,1,1,7,0,2,1,1§Z¿))/§A¿1,2,2,1,14,5,1,1,1§Z¿,0)&#10;-(YEAR(EDATE(§A¿1,1,1,1,11,0,2,1,1§Z¿,-§A¿1,1,1,1,7,0,2,1,1§Z¿))*§A¿1,2,2,1,14,9,1,1,1§Z¿+ROUNDUP(MONTH(EDATE(§A¿1,1,1,1,11,0,2,1,1§Z¿,-§A¿1,1,1,1,7,0,2,1,1§Z¿))/§A¿1,2,2,1,14,5,1,1,1§Z¿,0))+1]]></VOFFF>
                              </ClmnBlkPtProps>
                              <RgeNmes>
                                <RgeNme>
                                  <RgeNmeProps>
                                    <CBPLI>1,1,13,2,1</CBPLI>
                                    <MCN>1</MCN>
                                    <SN>1</SN>
                                    <EN>13</EN>
                                    <CN>0</CN>
                                    <CBN>2</CBN>
                                    <CBPN>1</CBPN>
                                    <PT>1</PT>
                                    <CBPRNT>6</CBPRNT>
                                    <NT>-1</NT>
                                    <SP1><![CDATA[Qtrs]]></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Halves In Model]]></VOFFF>
                              </ClmnBlkPtProps>
                            </ClmnBlkPt>
                          </ClmnBlkPts>
                        </ClmnBlk>
                        <ClmnBlk>
                          <ClmnBlkProps>
                            <FCPT>0</FCPT>
                            <FCN>8</FCN>
                            <LCPT>0</LCPT>
                            <LCN>9</LCN>
                          </ClmnBlkProps>
                          <ClmnBlkPts>
                            <ClmnBlkPt>
                              <ClmnBlkPtProps>
                                <CBPT>5</CBPT>
                                <ST>18</ST>
                                <SON>5</SON>
                                <MC>True</MC>
                                <VOFFF><![CDATA[=YEAR(EDATE(§A¿1,1,1,1,12,0,2,1,1§Z¿,-§A¿1,1,1,1,7,0,2,1,1§Z¿))*§A¿1,2,2,1,14,10,1,1,1§Z¿+ROUNDUP(MONTH(EDATE(§A¿1,1,1,1,12,0,2,1,1§Z¿,-§A¿1,1,1,1,7,0,2,1,1§Z¿))/§A¿1,2,2,1,14,6,1,1,1§Z¿,0)&#10;-(YEAR(EDATE(§A¿1,1,1,1,11,0,2,1,1§Z¿,-§A¿1,1,1,1,7,0,2,1,1§Z¿))*§A¿1,2,2,1,14,10,1,1,1§Z¿+ROUNDUP(MONTH(EDATE(§A¿1,1,1,1,11,0,2,1,1§Z¿,-§A¿1,1,1,1,7,0,2,1,1§Z¿))/§A¿1,2,2,1,14,6,1,1,1§Z¿,0))+1]]></VOFFF>
                              </ClmnBlkPtProps>
                              <RgeNmes>
                                <RgeNme>
                                  <RgeNmeProps>
                                    <CBPLI>1,1,14,2,1</CBPLI>
                                    <MCN>1</MCN>
                                    <SN>1</SN>
                                    <EN>14</EN>
                                    <CN>0</CN>
                                    <CBN>2</CBN>
                                    <CBPN>1</CBPN>
                                    <PT>1</PT>
                                    <CBPRNT>6</CBPRNT>
                                    <NT>-1</NT>
                                    <SP1><![CDATA[Halves]]></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Years In Model]]></VOFFF>
                              </ClmnBlkPtProps>
                            </ClmnBlkPt>
                          </ClmnBlkPts>
                        </ClmnBlk>
                        <ClmnBlk>
                          <ClmnBlkProps>
                            <FCPT>0</FCPT>
                            <FCN>8</FCN>
                            <LCPT>0</LCPT>
                            <LCN>9</LCN>
                          </ClmnBlkProps>
                          <ClmnBlkPts>
                            <ClmnBlkPt>
                              <ClmnBlkPtProps>
                                <CBPT>5</CBPT>
                                <ST>18</ST>
                                <SON>5</SON>
                                <MC>True</MC>
                                <VOFFF><![CDATA[=(YEAR(§A¿1,1,1,1,12,0,2,1,1§Z¿)+IF(MONTH(§A¿1,1,1,1,12,0,2,1,1§Z¿)>§A¿1,1,1,1,7,0,2,1,1§Z¿,1,0))-(YEAR(§A¿1,1,1,1,11,0,2,1,1§Z¿)+IF(MONTH(§A¿1,1,1,1,11,0,2,1,1§Z¿)>§A¿1,1,1,1,7,0,2,1,1§Z¿,1,0))+1]]></VOFFF>
                              </ClmnBlkPtProps>
                              <RgeNmes>
                                <RgeNme>
                                  <RgeNmeProps>
                                    <CBPLI>1,1,15,2,1</CBPLI>
                                    <MCN>1</MCN>
                                    <SN>1</SN>
                                    <EN>15</EN>
                                    <CN>0</CN>
                                    <CBN>2</CBN>
                                    <CBPN>1</CBPN>
                                    <PT>1</PT>
                                    <CBPRNT>6</CBPRNT>
                                    <NT>-1</NT>
                                    <SP1><![CDATA[Yrs]]></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Partial Period Identifier]]></VOFFF>
                              </ClmnBlkPtProps>
                            </ClmnBlkPt>
                          </ClmnBlkPts>
                        </ClmnBlk>
                        <ClmnBlk>
                          <ClmnBlkProps>
                            <FCPT>0</FCPT>
                            <FCN>8</FCN>
                            <LCPT>0</LCPT>
                            <LCN>9</LCN>
                          </ClmnBlkProps>
                          <ClmnBlkPts>
                            <ClmnBlkPt>
                              <ClmnBlkPtProps>
                                <CBPT>5</CBPT>
                                <ST>8</ST>
                                <SON>2</SON>
                                <MC>True</MC>
                                <VOFFF><![CDATA[*]]></VOFFF>
                                <UDAV><![CDATA[*]]></UDAV>
                              </ClmnBlkPtProps>
                              <RgeNmes>
                                <RgeNme>
                                  <RgeNmeProps>
                                    <CBPLI>1,1,16,2,1</CBPLI>
                                    <MCN>1</MCN>
                                    <SN>1</SN>
                                    <EN>16</EN>
                                    <CN>0</CN>
                                    <CBN>2</CBN>
                                    <CBPN>1</CBPN>
                                    <PT>1</PT>
                                    <CBPRNT>6</CBPRNT>
                                    <NT>-1</NT>
                                    <SP1><![CDATA[Part_Per_ID]]></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Blended Period Identifier]]></VOFFF>
                              </ClmnBlkPtProps>
                            </ClmnBlkPt>
                          </ClmnBlkPts>
                        </ClmnBlk>
                        <ClmnBlk>
                          <ClmnBlkProps>
                            <FCPT>0</FCPT>
                            <FCN>8</FCN>
                            <LCPT>0</LCPT>
                            <LCN>9</LCN>
                          </ClmnBlkProps>
                          <ClmnBlkPts>
                            <ClmnBlkPt>
                              <ClmnBlkPtProps>
                                <CBPT>5</CBPT>
                                <ST>8</ST>
                                <SON>2</SON>
                                <MC>True</MC>
                                <VOFFF/>
                                <UDAV><![CDATA[ (B)]]></UDAV>
                              </ClmnBlkPtProps>
                              <RgeNmes>
                                <RgeNme>
                                  <RgeNmeProps>
                                    <CBPLI>1,1,17,2,1</CBPLI>
                                    <MCN>1</MCN>
                                    <SN>1</SN>
                                    <EN>17</EN>
                                    <CN>0</CN>
                                    <CBN>2</CBN>
                                    <CBPN>1</CBPN>
                                    <PT>1</PT>
                                    <CBPRNT>6</CBPRNT>
                                    <NT>-1</NT>
                                    <SP1><![CDATA[Blend_Per_ID]]></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Denomination]]></VOFFF>
                              </ClmnBlkPtProps>
                            </ClmnBlkPt>
                          </ClmnBlkPts>
                        </ClmnBlk>
                        <ClmnBlk>
                          <ClmnBlkProps>
                            <FCPT>0</FCPT>
                            <FCN>8</FCN>
                            <LCPT>0</LCPT>
                            <LCN>8</LCN>
                          </ClmnBlkProps>
                          <ClmnBlkPts>
                            <ClmnBlkPt>
                              <ClmnBlkPtProps>
                                <CBPT>5</CBPT>
                                <ST>8</ST>
                                <SON>2</SON>
                                <VOFFF><![CDATA[<Currency>]]></VOFFF>
                                <UDAV><![CDATA[<Currency>]]></UDAV>
                              </ClmnBlkPtProps>
                              <RgeNmes>
                                <RgeNme>
                                  <RgeNmeProps>
                                    <CBPLI>1,1,18,2,1</CBPLI>
                                    <MCN>1</MCN>
                                    <SN>1</SN>
                                    <EN>18</EN>
                                    <CN>0</CN>
                                    <CBN>2</CBN>
                                    <CBPN>1</CBPN>
                                    <PT>1</PT>
                                    <CBPRNT>6</CBPRNT>
                                    <NT>-1</NT>
                                    <SP1><![CDATA[Currency]]></SP1>
                                    <SP2/>
                                    <FFF/>
                                    <CMT/>
                                  </RgeNmeProps>
                                </RgeNme>
                              </RgeNmes>
                            </ClmnBlkPt>
                          </ClmnBlkPts>
                        </ClmnBlk>
                        <ClmnBlk>
                          <ClmnBlkProps>
                            <FCPT>0</FCPT>
                            <FCN>9</FCN>
                            <LCPT>0</LCPT>
                            <LCN>9</LCN>
                          </ClmnBlkProps>
                          <ClmnBlkPts>
                            <ClmnBlkPt>
                              <ClmnBlkPtProps>
                                <CBPT>5</CBPT>
                                <ST>15</ST>
                                <SON>4</SON>
                                <VOFFF><![CDATA[1]]></VOFFF>
                                <UDAV><![CDATA[1]]></UDAV>
                              </ClmnBlkPtProps>
                              <Vdtn>
                                <VdtnProps>
                                  <CBPLI>1,1,18,3,1</CBPLI>
                                  <ADVT>-1</ADVT>
                                  <VT>1</VT>
                                  <AS>1</AS>
                                  <O>1</O>
                                  <F1FFF><![CDATA[1]]></F1FFF>
                                  <F2FFF><![CDATA[=ROWS(§A¿1,1,2,1,18,0,1,1,1§Z¿)]]></F2FFF>
                                  <IB>False</IB>
                                  <ICDD>False</ICDD>
                                  <SI>False</SI>
                                  <IT/>
                                  <IM/>
                                  <SE>True</SE>
                                  <ET><![CDATA[Drop Down Box Cell Link]]></ET>
                                  <EM><![CDATA[The value in a drop down box cell link must be a whole number within the control's lookup range rows.]]></EM>
                                  <IMO>0</IMO>
                                </VdtnProps>
                              </Vdtn>
                              <RgeNmes>
                                <RgeNme>
                                  <RgeNmeProps>
                                    <CBPLI>1,1,18,3,1</CBPLI>
                                    <MCN>1</MCN>
                                    <SN>1</SN>
                                    <EN>18</EN>
                                    <CN>0</CN>
                                    <CBN>3</CBN>
                                    <CBPN>1</CBPN>
                                    <PT>1</PT>
                                    <CBPRNT>6</CBPRNT>
                                    <NT>3</NT>
                                    <SP1><![CDATA[Denom]]></SP1>
                                    <SP2/>
                                    <FFF/>
                                    <CMT/>
                                  </RgeNmeProps>
                                </RgeNme>
                              </RgeNmes>
                            </ClmnBlkPt>
                          </ClmnBlkPts>
                        </ClmnBlk>
                        <ClmnBlk>
                          <ClmnBlkProps>
                            <FCPT>0</FCPT>
                            <FCN>11</FCN>
                            <LCPT>0</LCPT>
                            <LCN>11</LCN>
                          </ClmnBlkProps>
                          <ClmnBlkPts>
                            <ClmnBlkPt>
                              <ClmnBlkPtProps>
                                <CBPT>5</CBPT>
                                <ST>6</ST>
                                <SON>11</SON>
                                <VOFFF><![CDATA[Select the denomination if required]]></VOFFF>
                              </ClmnBlkPtProps>
                            </ClmnBlkPt>
                          </ClmnBlkPts>
                        </ClmnBlk>
                      </ClmnBlks>
                      <TtlCtg>
                        <TtlCtgProps>
                          <R>3</R>
                        </TtlCtgProps>
                      </TtlCtg>
                      <ShpNmes>
                        <ShpNme>
                          <ShpNmeProps>
                            <ELI>1,1,18</ELI>
                            <COSTN>0</COSTN>
                            <ST>1</ST>
                            <SNPT>2</SNPT>
                            <N><![CDATA[bpmDropDownTs2]]></N>
                            <SHN>2</SHN>
                            <SHTN>2</SHTN>
                          </ShpNmeProps>
                        </ShpNme>
                      </ShpNmes>
                    </Elmt>
                    <Elmt>
                      <ElmtProps>
                        <CPT>2</CPT>
                      </ElmtProps>
                      <ClmnBlks>
                        <ClmnBlk>
                          <ClmnBlkProps>
                            <FCPT>0</FCPT>
                            <FCN>2</FCN>
                            <LCPT>0</LCPT>
                            <LCN>2</LCN>
                          </ClmnBlkProps>
                          <ClmnBlkPts>
                            <ClmnBlkPt>
                              <ClmnBlkPtProps>
                                <CBPT>5</CBPT>
                                <ST>6</ST>
                                <VOFFF><![CDATA[Denomination Conversion Factor]]></VOFFF>
                              </ClmnBlkPtProps>
                            </ClmnBlkPt>
                          </ClmnBlkPts>
                        </ClmnBlk>
                        <ClmnBlk>
                          <ClmnBlkProps>
                            <FCPT>0</FCPT>
                            <FCN>8</FCN>
                            <LCPT>0</LCPT>
                            <LCN>9</LCN>
                          </ClmnBlkProps>
                          <ClmnBlkPts>
                            <ClmnBlkPt>
                              <ClmnBlkPtProps>
                                <CBPT>5</CBPT>
                                <ST>18</ST>
                                <SON>5</SON>
                                <MC>True</MC>
                                <VOFFF><![CDATA[=INDEX(§A¿1,1,2,1,22,0,1,1,1§Z¿,§A¿1,1,1,1,18,0,3,1,1§Z¿)]]></VOFFF>
                              </ClmnBlkPtProps>
                              <RgeNmes>
                                <RgeNme>
                                  <RgeNmeProps>
                                    <CBPLI>1,1,19,2,1</CBPLI>
                                    <MCN>1</MCN>
                                    <SN>1</SN>
                                    <EN>19</EN>
                                    <CN>0</CN>
                                    <CBN>2</CBN>
                                    <CBPN>1</CBPN>
                                    <PT>1</PT>
                                    <CBPRNT>6</CBPRNT>
                                    <NT>-1</NT>
                                    <SP1><![CDATA[Denom_Conv_Fact]]></SP1>
                                    <SP2/>
                                    <FFF/>
                                    <CMT/>
                                  </RgeNmeProps>
                                </RgeNme>
                              </RgeNmes>
                            </ClmnBlkPt>
                          </ClmnBlkPts>
                        </ClmnBlk>
                      </ClmnBlks>
                      <TtlCtg>
                        <TtlCtgProps>
                          <R>1</R>
                        </TtlCtgProps>
                      </TtlCtg>
                    </Elmt>
                    <Elmt>
                      <ElmtProps>
                        <CPT>2</CPT>
                      </ElmtProps>
                      <TtlCtg>
                        <TtlCtgProps>
                          <R>3</R>
                        </TtlCtgProps>
                      </TtlCtg>
                    </Elmt>
                    <Elmt>
                      <ElmtProps>
                        <CPT>2</CPT>
                      </ElmtProps>
                      <ClmnBlks>
                        <ClmnBlk>
                          <ClmnBlkProps>
                            <FCPT>0</FCPT>
                            <FCN>2</FCN>
                            <LCPT>0</LCPT>
                            <LCN>2</LCN>
                          </ClmnBlkProps>
                          <ClmnBlkPts>
                            <ClmnBlkPt>
                              <ClmnBlkPtProps>
                                <CBPT>5</CBPT>
                                <ST>4</ST>
                                <VOFFF><![CDATA[Historical & Forecast Time Frames]]></VOFFF>
                              </ClmnBlkPtProps>
                            </ClmnBlkPt>
                          </ClmnBlkPts>
                        </ClmnBlk>
                        <ClmnBlk>
                          <ClmnBlkProps>
                            <FCPT>0</FCPT>
                            <FCN>3</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2</CPT>
                      </ElmtProps>
                      <ClmnBlks>
                        <ClmnBlk>
                          <ClmnBlkProps>
                            <FCPT>0</FCPT>
                            <FCN>2</FCN>
                            <LCPT>0</LCPT>
                            <LCN>2</LCN>
                          </ClmnBlkProps>
                          <ClmnBlkPts>
                            <ClmnBlkPt>
                              <ClmnBlkPtProps>
                                <CBPT>5</CBPT>
                                <ST>6</ST>
                                <VOFFF><![CDATA[Last Historical Month]]></VOFFF>
                              </ClmnBlkPtProps>
                            </ClmnBlkPt>
                          </ClmnBlkPts>
                        </ClmnBlk>
                        <ClmnBlk>
                          <ClmnBlkProps>
                            <FCPT>0</FCPT>
                            <FCN>8</FCN>
                            <LCPT>0</LCPT>
                            <LCN>8</LCN>
                          </ClmnBlkProps>
                          <ClmnBlkPts>
                            <ClmnBlkPt>
                              <ClmnBlkPtProps>
                                <CBPT>5</CBPT>
                                <ST>15</ST>
                                <SON>4</SON>
                                <VOFFF><![CDATA[1]]></VOFFF>
                                <UDAV><![CDATA[1]]></UDAV>
                              </ClmnBlkPtProps>
                              <Vdtn>
                                <VdtnProps>
                                  <CBPLI>1,1,23,2,1</CBPLI>
                                  <ADVT>-1</ADVT>
                                  <VT>1</VT>
                                  <AS>1</AS>
                                  <O>1</O>
                                  <F1FFF><![CDATA[1]]></F1FFF>
                                  <F2FFF><![CDATA[=ROWS(§A¿1,1,2,1,30,0,1,1,1§Z¿)]]></F2FFF>
                                  <IB>False</IB>
                                  <ICDD>False</ICDD>
                                  <SI>False</SI>
                                  <IT/>
                                  <IM/>
                                  <SE>True</SE>
                                  <ET><![CDATA[Drop Down Box Cell Link]]></ET>
                                  <EM><![CDATA[The value in a drop down box cell link must be a whole number within the control's lookup range rows.]]></EM>
                                  <IMO>0</IMO>
                                </VdtnProps>
                              </Vdtn>
                              <RgeNmes>
                                <RgeNme>
                                  <RgeNmeProps>
                                    <CBPLI>1,1,23,2,1</CBPLI>
                                    <MCN>1</MCN>
                                    <SN>1</SN>
                                    <EN>23</EN>
                                    <CN>0</CN>
                                    <CBN>2</CBN>
                                    <CBPN>1</CBPN>
                                    <PT>1</PT>
                                    <CBPRNT>6</CBPRNT>
                                    <NT>3</NT>
                                    <SP1><![CDATA[Last_Hist_Mth]]></SP1>
                                    <SP2/>
                                    <FFF/>
                                    <CMT/>
                                  </RgeNmeProps>
                                </RgeNme>
                              </RgeNmes>
                            </ClmnBlkPt>
                          </ClmnBlkPts>
                        </ClmnBlk>
                        <ClmnBlk>
                          <ClmnBlkProps>
                            <FCPT>0</FCPT>
                            <FCN>11</FCN>
                            <LCPT>0</LCPT>
                            <LCN>11</LCN>
                          </ClmnBlkProps>
                          <ClmnBlkPts>
                            <ClmnBlkPt>
                              <ClmnBlkPtProps>
                                <CBPT>5</CBPT>
                                <ST>6</ST>
                                <SON>11</SON>
                                <VOFFF><![CDATA[This is the last historical month where you have finished your bookkeeping]]></VOFFF>
                              </ClmnBlkPtProps>
                            </ClmnBlkPt>
                          </ClmnBlkPts>
                        </ClmnBlk>
                      </ClmnBlks>
                      <TtlCtg>
                        <TtlCtgProps>
                          <R>3</R>
                        </TtlCtgProps>
                      </TtlCtg>
                      <ShpNmes>
                        <ShpNme>
                          <ShpNmeProps>
                            <ELI>1,1,23</ELI>
                            <COSTN>0</COSTN>
                            <ST>1</ST>
                            <SNPT>2</SNPT>
                            <N><![CDATA[bpmDropDownTs4]]></N>
                            <SHN>4</SHN>
                            <SHTN>4</SHTN>
                          </ShpNmeProps>
                        </ShpNme>
                      </ShpNmes>
                    </Elmt>
                    <Elmt>
                      <ElmtProps>
                        <CPT>2</CPT>
                      </ElmtProps>
                      <ClmnBlks>
                        <ClmnBlk>
                          <ClmnBlkProps>
                            <FCPT>0</FCPT>
                            <FCN>2</FCN>
                            <LCPT>0</LCPT>
                            <LCN>2</LCN>
                          </ClmnBlkProps>
                          <ClmnBlkPts>
                            <ClmnBlkPt>
                              <ClmnBlkPtProps>
                                <CBPT>5</CBPT>
                                <ST>6</ST>
                                <VOFFF><![CDATA[Auto-Hide Inactive Columns]]></VOFFF>
                              </ClmnBlkPtProps>
                            </ClmnBlkPt>
                          </ClmnBlkPts>
                        </ClmnBlk>
                        <ClmnBlk>
                          <ClmnBlkProps>
                            <FCPT>0</FCPT>
                            <FCN>8</FCN>
                            <LCPT>0</LCPT>
                            <LCN>8</LCN>
                          </ClmnBlkProps>
                          <ClmnBlkPts>
                            <ClmnBlkPt>
                              <ClmnBlkPtProps>
                                <CBPT>5</CBPT>
                                <ST>15</ST>
                                <SON>4</SON>
                                <VOFFF><![CDATA[True]]></VOFFF>
                                <UDAV><![CDATA[True]]></UDAV>
                              </ClmnBlkPtProps>
                              <Vdtn>
                                <VdtnProps>
                                  <CBPLI>1,1,24,2,1</CBPLI>
                                  <ADVT>-1</ADVT>
                                  <VT>7</VT>
                                  <AS>1</AS>
                                  <O>1</O>
                                  <F1FFF><![CDATA[=ISLOGICAL(§A¿6,1,0,1,24,2,1,0,0,0,FALSE,FALSE§Z¿)]]></F1FFF>
                                  <F2FFF/>
                                  <IB>False</IB>
                                  <ICDD>False</ICDD>
                                  <SI>False</SI>
                                  <IT/>
                                  <IM/>
                                  <SE>True</SE>
                                  <ET><![CDATA[Check Box Cell Link]]></ET>
                                  <EM><![CDATA[The value in a check box cell link must be either "TRUE" or "FALSE"]]></EM>
                                  <IMO>0</IMO>
                                </VdtnProps>
                              </Vdtn>
                              <RgeNmes>
                                <RgeNme>
                                  <RgeNmeProps>
                                    <CBPLI>1,1,24,2,1</CBPLI>
                                    <MCN>1</MCN>
                                    <SN>1</SN>
                                    <EN>24</EN>
                                    <CN>0</CN>
                                    <CBN>2</CBN>
                                    <CBPN>1</CBPN>
                                    <PT>1</PT>
                                    <CBPRNT>6</CBPRNT>
                                    <NT>0</NT>
                                    <SP1><![CDATA[Auto_Update_Inactive_Cols]]></SP1>
                                    <SP2/>
                                    <FFF/>
                                    <CMT/>
                                  </RgeNmeProps>
                                </RgeNme>
                              </RgeNmes>
                            </ClmnBlkPt>
                          </ClmnBlkPts>
                        </ClmnBlk>
                      </ClmnBlks>
                      <TtlCtg>
                        <TtlCtgProps>
                          <R>1</R>
                        </TtlCtgProps>
                      </TtlCtg>
                      <ShpNmes>
                        <ShpNme>
                          <ShpNmeProps>
                            <ELI>1,1,24</ELI>
                            <COSTN>0</COSTN>
                            <ST>1</ST>
                            <SNPT>2</SNPT>
                            <N><![CDATA[bpmCheckBoxTs5]]></N>
                            <SHN>5</SHN>
                            <SHTN>5</SHTN>
                          </ShpNmeProps>
                        </ShpNme>
                      </ShpNmes>
                    </Elmt>
                    <Elmt>
                      <ElmtProps>
                        <CPT>2</CPT>
                      </ElmtProps>
                      <ClmnBlks>
                        <ClmnBlk>
                          <ClmnBlkProps>
                            <FCPT>0</FCPT>
                            <FCN>2</FCN>
                            <LCPT>0</LCPT>
                            <LCN>2</LCN>
                          </ClmnBlkProps>
                          <ClmnBlkPts>
                            <ClmnBlkPt>
                              <ClmnBlkPtProps>
                                <CBPT>5</CBPT>
                                <ST>6</ST>
                                <VOFFF><![CDATA[Last Historical Month End Date]]></VOFFF>
                              </ClmnBlkPtProps>
                            </ClmnBlkPt>
                          </ClmnBlkPts>
                        </ClmnBlk>
                        <ClmnBlk>
                          <ClmnBlkProps>
                            <FCPT>0</FCPT>
                            <FCN>8</FCN>
                            <LCPT>0</LCPT>
                            <LCN>9</LCN>
                          </ClmnBlkProps>
                          <ClmnBlkPts>
                            <ClmnBlkPt>
                              <ClmnBlkPtProps>
                                <CBPT>5</CBPT>
                                <ST>17</ST>
                                <SON>2</SON>
                                <MC>True</MC>
                                <VOFFF><![CDATA[=EDATE(§A¿1,1,1,1,11,0,2,1,1§Z¿,§A¿1,1,1,1,23,0,2,1,1§Z¿)-1]]></VOFFF>
                              </ClmnBlkPtProps>
                              <RgeNmes>
                                <RgeNme>
                                  <RgeNmeProps>
                                    <CBPLI>1,1,25,2,1</CBPLI>
                                    <MCN>1</MCN>
                                    <SN>1</SN>
                                    <EN>25</EN>
                                    <CN>0</CN>
                                    <CBN>2</CBN>
                                    <CBPN>1</CBPN>
                                    <PT>1</PT>
                                    <CBPRNT>6</CBPRNT>
                                    <NT>-1</NT>
                                    <SP1><![CDATA[Last_Hist_Mth_End_Date]]></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Historical Period Identifier]]></VOFFF>
                              </ClmnBlkPtProps>
                            </ClmnBlkPt>
                          </ClmnBlkPts>
                        </ClmnBlk>
                        <ClmnBlk>
                          <ClmnBlkProps>
                            <FCPT>0</FCPT>
                            <FCN>8</FCN>
                            <LCPT>0</LCPT>
                            <LCN>9</LCN>
                          </ClmnBlkProps>
                          <ClmnBlkPts>
                            <ClmnBlkPt>
                              <ClmnBlkPtProps>
                                <CBPT>5</CBPT>
                                <ST>8</ST>
                                <SON>2</SON>
                                <MC>True</MC>
                                <VOFFF/>
                                <UDAV><![CDATA[ (H)]]></UDAV>
                              </ClmnBlkPtProps>
                              <RgeNmes>
                                <RgeNme>
                                  <RgeNmeProps>
                                    <CBPLI>1,1,26,2,1</CBPLI>
                                    <MCN>1</MCN>
                                    <SN>1</SN>
                                    <EN>26</EN>
                                    <CN>0</CN>
                                    <CBN>2</CBN>
                                    <CBPN>1</CBPN>
                                    <PT>1</PT>
                                    <CBPRNT>6</CBPRNT>
                                    <NT>-1</NT>
                                    <SP1><![CDATA[Hist_Per_ID]]></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Forecast Period Identifier]]></VOFFF>
                              </ClmnBlkPtProps>
                            </ClmnBlkPt>
                          </ClmnBlkPts>
                        </ClmnBlk>
                        <ClmnBlk>
                          <ClmnBlkProps>
                            <FCPT>0</FCPT>
                            <FCN>8</FCN>
                            <LCPT>0</LCPT>
                            <LCN>9</LCN>
                          </ClmnBlkProps>
                          <ClmnBlkPts>
                            <ClmnBlkPt>
                              <ClmnBlkPtProps>
                                <CBPT>5</CBPT>
                                <ST>8</ST>
                                <SON>2</SON>
                                <MC>True</MC>
                                <VOFFF/>
                                <UDAV><![CDATA[ (F)]]></UDAV>
                              </ClmnBlkPtProps>
                              <RgeNmes>
                                <RgeNme>
                                  <RgeNmeProps>
                                    <CBPLI>1,1,27,2,1</CBPLI>
                                    <MCN>1</MCN>
                                    <SN>1</SN>
                                    <EN>27</EN>
                                    <CN>0</CN>
                                    <CBN>2</CBN>
                                    <CBPN>1</CBPN>
                                    <PT>1</PT>
                                    <CBPRNT>6</CBPRNT>
                                    <NT>-1</NT>
                                    <SP1><![CDATA[Fcast_Per_ID]]></SP1>
                                    <SP2/>
                                    <FFF/>
                                    <CMT/>
                                  </RgeNmeProps>
                                </RgeNme>
                              </RgeNmes>
                            </ClmnBlkPt>
                          </ClmnBlkPts>
                        </ClmnBlk>
                      </ClmnBlks>
                      <TtlCtg>
                        <TtlCtgProps>
                          <R>1</R>
                        </TtlCtgProps>
                      </TtlCtg>
                    </Elmt>
                    <Elmt>
                      <ElmtProps>
                        <CPT>2</CPT>
                      </ElmtProps>
                      <TtlCtg>
                        <TtlCtgProps>
                          <R>1</R>
                        </TtlCtgProps>
                      </TtlCtg>
                    </Elmt>
                    <Elmt>
                      <ElmtProps>
                        <CPT>2</CPT>
                      </ElmtProps>
                      <ClmnBlks>
                        <ClmnBlk>
                          <ClmnBlkProps>
                            <FCPT>0</FCPT>
                            <FCN>2</FCN>
                            <LCPT>0</LCPT>
                            <LCN>2</LCN>
                          </ClmnBlkProps>
                          <ClmnBlkPts>
                            <ClmnBlkPt>
                              <ClmnBlkPtProps>
                                <CBPT>5</CBPT>
                                <ST>4</ST>
                                <VOFFF><![CDATA[Budget Time Frame]]></VOFFF>
                              </ClmnBlkPtProps>
                            </ClmnBlkPt>
                          </ClmnBlkPts>
                        </ClmnBlk>
                        <ClmnBlk>
                          <ClmnBlkProps>
                            <FCPT>0</FCPT>
                            <FCN>3</FCN>
                            <LCPT>5</LCPT>
                          </ClmnBlkProps>
                          <ClmnBlkPts>
                            <ClmnBlkPt>
                              <ClmnBlkPtProps>
                                <CBPT>5</CBPT>
                                <ST>4</ST>
                                <VOFFF/>
                              </ClmnBlkPtProps>
                            </ClmnBlkPt>
                          </ClmnBlkPts>
                        </ClmnBlk>
                      </ClmnBlks>
                      <TtlCtg>
                        <TtlCtgProps>
                          <R>1</R>
                        </TtlCtgProps>
                      </TtlCtg>
                    </Elmt>
                    <Elmt>
                      <ElmtProps>
                        <CPT>2</CPT>
                      </ElmtProps>
                      <TtlCtg>
                        <TtlCtgProps>
                          <R>1</R>
                        </TtlCtgProps>
                      </TtlCtg>
                    </Elmt>
                    <Elmt>
                      <ElmtProps>
                        <CPT>2</CPT>
                      </ElmtProps>
                      <ClmnBlks>
                        <ClmnBlk>
                          <ClmnBlkProps>
                            <FCPT>0</FCPT>
                            <FCN>2</FCN>
                            <LCPT>0</LCPT>
                            <LCN>2</LCN>
                          </ClmnBlkProps>
                          <ClmnBlkPts>
                            <ClmnBlkPt>
                              <ClmnBlkPtProps>
                                <CBPT>5</CBPT>
                                <ST>6</ST>
                                <VOFFF><![CDATA[First Budget Month]]></VOFFF>
                              </ClmnBlkPtProps>
                            </ClmnBlkPt>
                          </ClmnBlkPts>
                        </ClmnBlk>
                        <ClmnBlk>
                          <ClmnBlkProps>
                            <FCPT>0</FCPT>
                            <FCN>8</FCN>
                            <LCPT>0</LCPT>
                            <LCN>8</LCN>
                          </ClmnBlkProps>
                          <ClmnBlkPts>
                            <ClmnBlkPt>
                              <ClmnBlkPtProps>
                                <CBPT>5</CBPT>
                                <ST>15</ST>
                                <SON>4</SON>
                                <VOFFF><![CDATA[1]]></VOFFF>
                                <UDAV><![CDATA[1]]></UDAV>
                              </ClmnBlkPtProps>
                              <Vdtn>
                                <VdtnProps>
                                  <CBPLI>1,1,31,2,1</CBPLI>
                                  <ADVT>-1</ADVT>
                                  <VT>1</VT>
                                  <AS>1</AS>
                                  <O>1</O>
                                  <F1FFF><![CDATA[1]]></F1FFF>
                                  <F2FFF><![CDATA[=ROWS(§A¿1,1,2,1,34,0,1,1,1§Z¿)]]></F2FFF>
                                  <IB>False</IB>
                                  <ICDD>False</ICDD>
                                  <SI>False</SI>
                                  <IT/>
                                  <IM/>
                                  <SE>True</SE>
                                  <ET><![CDATA[Drop Down Box Cell Link]]></ET>
                                  <EM><![CDATA[The value in a drop down box cell link must be a whole number within the control's lookup range rows.]]></EM>
                                  <IMO>0</IMO>
                                </VdtnProps>
                              </Vdtn>
                              <RgeNmes>
                                <RgeNme>
                                  <RgeNmeProps>
                                    <CBPLI>1,1,31,2,1</CBPLI>
                                    <MCN>1</MCN>
                                    <SN>1</SN>
                                    <EN>31</EN>
                                    <CN>0</CN>
                                    <CBN>2</CBN>
                                    <CBPN>1</CBPN>
                                    <PT>1</PT>
                                    <CBPRNT>6</CBPRNT>
                                    <NT>3</NT>
                                    <SP1><![CDATA[First_Budget_Mth]]></SP1>
                                    <SP2/>
                                    <FFF/>
                                    <CMT/>
                                  </RgeNmeProps>
                                </RgeNme>
                              </RgeNmes>
                            </ClmnBlkPt>
                          </ClmnBlkPts>
                        </ClmnBlk>
                        <ClmnBlk>
                          <ClmnBlkProps>
                            <FCPT>0</FCPT>
                            <FCN>11</FCN>
                            <LCPT>0</LCPT>
                            <LCN>11</LCN>
                          </ClmnBlkProps>
                          <ClmnBlkPts>
                            <ClmnBlkPt>
                              <ClmnBlkPtProps>
                                <CBPT>5</CBPT>
                                <ST>6</ST>
                                <SON>11</SON>
                                <VOFFF><![CDATA[Select first budget month, ideally it's the same as the Model Start Month]]></VOFFF>
                              </ClmnBlkPtProps>
                            </ClmnBlkPt>
                          </ClmnBlkPts>
                        </ClmnBlk>
                      </ClmnBlks>
                      <TtlCtg>
                        <TtlCtgProps>
                          <R>1</R>
                        </TtlCtgProps>
                      </TtlCtg>
                      <ShpNmes>
                        <ShpNme>
                          <ShpNmeProps>
                            <ELI>1,1,31</ELI>
                            <COSTN>0</COSTN>
                            <ST>1</ST>
                            <SNPT>2</SNPT>
                            <N><![CDATA[bpmDropDownTs6]]></N>
                            <SHN>6</SHN>
                            <SHTN>6</SHTN>
                          </ShpNmeProps>
                        </ShpNme>
                      </ShpNmes>
                    </Elmt>
                    <Elmt>
                      <ElmtProps>
                        <CPT>2</CPT>
                      </ElmtProps>
                      <ClmnBlks>
                        <ClmnBlk>
                          <ClmnBlkProps>
                            <FCPT>0</FCPT>
                            <FCN>2</FCN>
                            <LCPT>0</LCPT>
                            <LCN>2</LCN>
                          </ClmnBlkProps>
                          <ClmnBlkPts>
                            <ClmnBlkPt>
                              <ClmnBlkPtProps>
                                <CBPT>5</CBPT>
                                <ST>6</ST>
                                <VOFFF><![CDATA[Budget Term (Months)]]></VOFFF>
                              </ClmnBlkPtProps>
                            </ClmnBlkPt>
                          </ClmnBlkPts>
                        </ClmnBlk>
                        <ClmnBlk>
                          <ClmnBlkProps>
                            <FCPT>0</FCPT>
                            <FCN>8</FCN>
                            <LCPT>0</LCPT>
                            <LCN>9</LCN>
                          </ClmnBlkProps>
                          <ClmnBlkPts>
                            <ClmnBlkPt>
                              <ClmnBlkPtProps>
                                <CBPT>5</CBPT>
                                <ST>11</ST>
                                <SON>5</SON>
                                <MC>True</MC>
                                <VOFFF><![CDATA[12]]></VOFFF>
                                <UDAV><![CDATA[12]]></UDAV>
                              </ClmnBlkPtProps>
                              <Vdtn>
                                <VdtnProps>
                                  <CBPLI>1,1,32,2,1</CBPLI>
                                  <ADVT>-1</ADVT>
                                  <VT>1</VT>
                                  <AS>1</AS>
                                  <O>5</O>
                                  <F1FFF><![CDATA[0]]></F1FFF>
                                  <F2FFF/>
                                  <IB>True</IB>
                                  <ICDD>False</ICDD>
                                  <SI>True</SI>
                                  <IT/>
                                  <IM/>
                                  <SE>True</SE>
                                  <ET><![CDATA[Budget Term (Months)]]></ET>
                                  <EM><![CDATA[The term must be a whole number of months greater than zero.]]></EM>
                                  <IMO>0</IMO>
                                </VdtnProps>
                              </Vdtn>
                              <RgeNmes>
                                <RgeNme>
                                  <RgeNmeProps>
                                    <CBPLI>1,1,32,2,1</CBPLI>
                                    <MCN>1</MCN>
                                    <SN>1</SN>
                                    <EN>32</EN>
                                    <CN>0</CN>
                                    <CBN>2</CBN>
                                    <CBPN>1</CBPN>
                                    <PT>1</PT>
                                    <CBPRNT>6</CBPRNT>
                                    <NT>-1</NT>
                                    <SP1><![CDATA[Budget_Term]]></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Budget Start Date]]></VOFFF>
                              </ClmnBlkPtProps>
                            </ClmnBlkPt>
                          </ClmnBlkPts>
                        </ClmnBlk>
                        <ClmnBlk>
                          <ClmnBlkProps>
                            <FCPT>0</FCPT>
                            <FCN>8</FCN>
                            <LCPT>0</LCPT>
                            <LCN>9</LCN>
                          </ClmnBlkProps>
                          <ClmnBlkPts>
                            <ClmnBlkPt>
                              <ClmnBlkPtProps>
                                <CBPT>5</CBPT>
                                <ST>17</ST>
                                <SON>2</SON>
                                <MC>True</MC>
                                <VOFFF><![CDATA[=EDATE(§A¿1,1,1,1,11,0,2,1,1§Z¿,§A¿1,1,1,1,31,0,2,1,1§Z¿-1)]]></VOFFF>
                              </ClmnBlkPtProps>
                              <RgeNmes>
                                <RgeNme>
                                  <RgeNmeProps>
                                    <CBPLI>1,1,33,2,1</CBPLI>
                                    <MCN>1</MCN>
                                    <SN>1</SN>
                                    <EN>33</EN>
                                    <CN>0</CN>
                                    <CBN>2</CBN>
                                    <CBPN>1</CBPN>
                                    <PT>1</PT>
                                    <CBPRNT>6</CBPRNT>
                                    <NT>-1</NT>
                                    <SP1><![CDATA[Budget_Start_Date]]></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Budget End Date]]></VOFFF>
                              </ClmnBlkPtProps>
                            </ClmnBlkPt>
                          </ClmnBlkPts>
                        </ClmnBlk>
                        <ClmnBlk>
                          <ClmnBlkProps>
                            <FCPT>0</FCPT>
                            <FCN>8</FCN>
                            <LCPT>0</LCPT>
                            <LCN>9</LCN>
                          </ClmnBlkProps>
                          <ClmnBlkPts>
                            <ClmnBlkPt>
                              <ClmnBlkPtProps>
                                <CBPT>5</CBPT>
                                <ST>17</ST>
                                <SON>2</SON>
                                <MC>True</MC>
                                <VOFFF><![CDATA[=EDATE(§A¿1,1,1,1,33,0,2,1,1§Z¿,§A¿1,1,1,1,32,0,2,1,1§Z¿)-1]]></VOFFF>
                              </ClmnBlkPtProps>
                              <RgeNmes>
                                <RgeNme>
                                  <RgeNmeProps>
                                    <CBPLI>1,1,34,2,1</CBPLI>
                                    <MCN>1</MCN>
                                    <SN>1</SN>
                                    <EN>34</EN>
                                    <CN>0</CN>
                                    <CBN>2</CBN>
                                    <CBPN>1</CBPN>
                                    <PT>1</PT>
                                    <CBPRNT>6</CBPRNT>
                                    <NT>-1</NT>
                                    <SP1><![CDATA[Budget_End_Date]]></SP1>
                                    <SP2/>
                                    <FFF/>
                                    <CMT/>
                                  </RgeNmeProps>
                                </RgeNme>
                              </RgeNmes>
                            </ClmnBlkPt>
                          </ClmnBlkPts>
                        </ClmnBlk>
                      </ClmnBlks>
                      <TtlCtg>
                        <TtlCtgProps>
                          <R>1</R>
                        </TtlCtgProps>
                      </TtlCtg>
                    </Elmt>
                  </Elmts>
                </Sect>
              </Sects>
              <Ctrls>
                <Ctrl>
                  <CtrlProps>
                    <MN>1</MN>
                    <MCN>1</MCN>
                    <SIT>0</SIT>
                    <TLCRSN>1</TLCRSN>
                    <TLCREN>7</TLCREN>
                    <TLCRSRT>5</TLCRSRT>
                    <TLCCPT>0</TLCCPT>
                    <TLCCN>8</TLCCN>
                    <TLCCOT>0</TLCCOT>
                    <TLCCOC>0</TLCCOC>
                    <TLCCPTBMCN>0</TLCCPTBMCN>
                    <TLCCPTBN>0</TLCCPTBN>
                    <BRCRSN>1</BRCRSN>
                    <BRCREN>7</BRCREN>
                    <BRCRSRT>5</BRCRSRT>
                    <BRCCPT>0</BRCCPT>
                    <BRCCN>9</BRCCN>
                    <BRCCOT>0</BRCCOT>
                    <BRCCOC>0</BRCCOC>
                    <BRCCPTBMCN>0</BRCCPTBMCN>
                    <BRCCPTBN>0</BRCCPTBN>
                    <P>1</P>
                    <HAL>-4131</HAL>
                    <WA>1</WA>
                    <VA>-4108</VA>
                    <HAD>1</HAD>
                    <TI>0</TI>
                    <CT>0</CT>
                    <N/>
                    <D3DS>False</D3DS>
                    <PO>True</PO>
                    <L>True</L>
                    <OA/>
                    <T/>
                    <THA>-4108</THA>
                    <TVA>-4108</TVA>
                    <LT>True</LT>
                    <LCFFA><![CDATA[§A¿1,1,1,1,7,0,2,1,1§Z¿]]></LCFFA>
                    <CV>1</CV>
                    <MIV>0</MIV>
                    <MAV>100</MAV>
                    <SC>1</SC>
                    <LC>10</LC>
                    <LFRFFA><![CDATA[§A¿1,1,2,1,10,0,1,1,1§Z¿]]></LFRFFA>
                    <DDL>0</DDL>
                  </CtrlProps>
                </Ctrl>
                <Ctrl>
                  <CtrlProps>
                    <MN>1</MN>
                    <MCN>1</MCN>
                    <SIT>0</SIT>
                    <TLCRSN>1</TLCRSN>
                    <TLCREN>18</TLCREN>
                    <TLCRSRT>5</TLCRSRT>
                    <TLCCPT>0</TLCCPT>
                    <TLCCN>9</TLCCN>
                    <TLCCOT>0</TLCCOT>
                    <TLCCOC>0</TLCCOC>
                    <TLCCPTBMCN>0</TLCCPTBMCN>
                    <TLCCPTBN>0</TLCCPTBN>
                    <BRCRSN>1</BRCRSN>
                    <BRCREN>18</BRCREN>
                    <BRCRSRT>5</BRCRSRT>
                    <BRCCPT>0</BRCCPT>
                    <BRCCN>9</BRCCN>
                    <BRCCOT>0</BRCCOT>
                    <BRCCOC>0</BRCCOC>
                    <BRCCPTBMCN>0</BRCCPTBMCN>
                    <BRCCPTBN>0</BRCCPTBN>
                    <P>1</P>
                    <HAL>-4131</HAL>
                    <WA>1</WA>
                    <VA>-4108</VA>
                    <HAD>1</HAD>
                    <TI>0</TI>
                    <CT>0</CT>
                    <N/>
                    <D3DS>False</D3DS>
                    <PO>True</PO>
                    <L>True</L>
                    <OA/>
                    <T/>
                    <THA>-4108</THA>
                    <TVA>-4108</TVA>
                    <LT>True</LT>
                    <LCFFA><![CDATA[§A¿1,1,1,1,18,0,3,1,1§Z¿]]></LCFFA>
                    <CV>1</CV>
                    <MIV>0</MIV>
                    <MAV>100</MAV>
                    <SC>1</SC>
                    <LC>10</LC>
                    <LFRFFA><![CDATA[§A¿1,1,2,1,18,0,1,1,1§Z¿]]></LFRFFA>
                    <DDL>0</DDL>
                  </CtrlProps>
                </Ctrl>
                <Ctrl>
                  <CtrlProps>
                    <MN>1</MN>
                    <MCN>1</MCN>
                    <SIT>0</SIT>
                    <TLCRSN>1</TLCRSN>
                    <TLCREN>9</TLCREN>
                    <TLCRSRT>5</TLCRSRT>
                    <TLCCPT>0</TLCCPT>
                    <TLCCN>8</TLCCN>
                    <TLCCOT>0</TLCCOT>
                    <TLCCOC>0</TLCCOC>
                    <TLCCPTBMCN>0</TLCCPTBMCN>
                    <TLCCPTBN>0</TLCCPTBN>
                    <BRCRSN>1</BRCRSN>
                    <BRCREN>9</BRCREN>
                    <BRCRSRT>5</BRCRSRT>
                    <BRCCPT>0</BRCCPT>
                    <BRCCN>9</BRCCN>
                    <BRCCOT>0</BRCCOT>
                    <BRCCOC>0</BRCCOC>
                    <BRCCPTBMCN>0</BRCCPTBMCN>
                    <BRCCPTBN>0</BRCCPTBN>
                    <P>1</P>
                    <HAL>-4131</HAL>
                    <WA>1</WA>
                    <VA>-4108</VA>
                    <HAD>1</HAD>
                    <TI>0</TI>
                    <CT>0</CT>
                    <N/>
                    <D3DS>False</D3DS>
                    <PO>True</PO>
                    <L>True</L>
                    <OA/>
                    <T/>
                    <THA>-4108</THA>
                    <TVA>-4108</TVA>
                    <LT>True</LT>
                    <LCFFA><![CDATA[§A¿1,1,1,1,9,0,2,1,1§Z¿]]></LCFFA>
                    <CV>1</CV>
                    <MIV>0</MIV>
                    <MAV>100</MAV>
                    <SC>1</SC>
                    <LC>10</LC>
                    <LFRFFA><![CDATA[§A¿1,1,2,1,26,0,1,1,1§Z¿]]></LFRFFA>
                    <DDL>0</DDL>
                  </CtrlProps>
                </Ctrl>
                <Ctrl>
                  <CtrlProps>
                    <MN>1</MN>
                    <MCN>1</MCN>
                    <SIT>0</SIT>
                    <TLCRSN>1</TLCRSN>
                    <TLCREN>23</TLCREN>
                    <TLCRSRT>5</TLCRSRT>
                    <TLCCPT>0</TLCCPT>
                    <TLCCN>8</TLCCN>
                    <TLCCOT>0</TLCCOT>
                    <TLCCOC>0</TLCCOC>
                    <TLCCPTBMCN>0</TLCCPTBMCN>
                    <TLCCPTBN>0</TLCCPTBN>
                    <BRCRSN>1</BRCRSN>
                    <BRCREN>23</BRCREN>
                    <BRCRSRT>5</BRCRSRT>
                    <BRCCPT>0</BRCCPT>
                    <BRCCN>9</BRCCN>
                    <BRCCOT>0</BRCCOT>
                    <BRCCOC>0</BRCCOC>
                    <BRCCPTBMCN>0</BRCCPTBMCN>
                    <BRCCPTBN>0</BRCCPTBN>
                    <P>1</P>
                    <HAL>-4131</HAL>
                    <WA>1</WA>
                    <VA>-4108</VA>
                    <HAD>1</HAD>
                    <TI>0</TI>
                    <CT>0</CT>
                    <N/>
                    <D3DS>False</D3DS>
                    <PO>True</PO>
                    <L>True</L>
                    <OA/>
                    <T/>
                    <THA>-4108</THA>
                    <TVA>-4108</TVA>
                    <LT>True</LT>
                    <LCFFA><![CDATA[§A¿1,1,1,1,23,0,2,1,1§Z¿]]></LCFFA>
                    <CV>1</CV>
                    <MIV>0</MIV>
                    <MAV>100</MAV>
                    <SC>1</SC>
                    <LC>10</LC>
                    <LFRFFA><![CDATA[§A¿1,1,2,1,30,0,1,1,1§Z¿]]></LFRFFA>
                    <DDL>0</DDL>
                  </CtrlProps>
                </Ctrl>
                <Ctrl>
                  <CtrlProps>
                    <MN>1</MN>
                    <MCN>1</MCN>
                    <SIT>0</SIT>
                    <TLCRSN>1</TLCRSN>
                    <TLCREN>24</TLCREN>
                    <TLCRSRT>5</TLCRSRT>
                    <TLCCPT>0</TLCCPT>
                    <TLCCN>8</TLCCN>
                    <TLCCOT>0</TLCCOT>
                    <TLCCOC>0</TLCCOC>
                    <TLCCPTBMCN>0</TLCCPTBMCN>
                    <TLCCPTBN>0</TLCCPTBN>
                    <BRCRSN>1</BRCRSN>
                    <BRCREN>24</BRCREN>
                    <BRCRSRT>5</BRCRSRT>
                    <BRCCPT>0</BRCCPT>
                    <BRCCN>9</BRCCN>
                    <BRCCOT>0</BRCCOT>
                    <BRCCOC>0</BRCCOC>
                    <BRCCPTBMCN>0</BRCCPTBMCN>
                    <BRCCPTBN>0</BRCCPTBN>
                    <P>1</P>
                    <HAL>-4152</HAL>
                    <WA>0.579999983310699</WA>
                    <VA>-4108</VA>
                    <HAD>1</HAD>
                    <TI>0</TI>
                    <CT>6</CT>
                    <N/>
                    <D3DS>False</D3DS>
                    <PO>True</PO>
                    <L>True</L>
                    <OA/>
                    <T/>
                    <THA>-4108</THA>
                    <TVA>-4108</TVA>
                    <LT>True</LT>
                    <LCFFA><![CDATA[§A¿1,1,1,1,24,0,2,1,1§Z¿]]></LCFFA>
                    <CV>1</CV>
                    <MIV>0</MIV>
                    <MAV>100</MAV>
                    <SC>1</SC>
                    <LC>10</LC>
                    <LFRFFA/>
                    <DDL>0</DDL>
                  </CtrlProps>
                </Ctrl>
                <Ctrl>
                  <CtrlProps>
                    <MN>1</MN>
                    <MCN>1</MCN>
                    <SIT>0</SIT>
                    <TLCRSN>1</TLCRSN>
                    <TLCREN>31</TLCREN>
                    <TLCRSRT>5</TLCRSRT>
                    <TLCCPT>0</TLCCPT>
                    <TLCCN>8</TLCCN>
                    <TLCCOT>0</TLCCOT>
                    <TLCCOC>0</TLCCOC>
                    <TLCCPTBMCN>0</TLCCPTBMCN>
                    <TLCCPTBN>0</TLCCPTBN>
                    <BRCRSN>1</BRCRSN>
                    <BRCREN>31</BRCREN>
                    <BRCRSRT>5</BRCRSRT>
                    <BRCCPT>0</BRCCPT>
                    <BRCCN>9</BRCCN>
                    <BRCCOT>0</BRCCOT>
                    <BRCCOC>0</BRCCOC>
                    <BRCCPTBMCN>0</BRCCPTBMCN>
                    <BRCCPTBN>0</BRCCPTBN>
                    <P>1</P>
                    <HAL>-4131</HAL>
                    <WA>1</WA>
                    <VA>-4108</VA>
                    <HAD>1</HAD>
                    <TI>0</TI>
                    <CT>0</CT>
                    <N/>
                    <D3DS>False</D3DS>
                    <PO>True</PO>
                    <L>True</L>
                    <OA/>
                    <T/>
                    <THA>-4108</THA>
                    <TVA>-4108</TVA>
                    <LT>True</LT>
                    <LCFFA><![CDATA[§A¿1,1,1,1,31,0,2,1,1§Z¿]]></LCFFA>
                    <CV>1</CV>
                    <MIV>0</MIV>
                    <MAV>100</MAV>
                    <SC>1</SC>
                    <LC>10</LC>
                    <LFRFFA><![CDATA[§A¿1,1,2,1,34,0,1,1,1§Z¿]]></LFRFFA>
                    <DDL>0</DDL>
                  </CtrlProps>
                </Ctrl>
              </Ctrls>
            </ModComp>
            <ModComp>
              <ModCompProps>
                <MN>1</MN>
                <MCN>2</MCN>
                <MCTK>LU</MCTK>
                <RT><![CDATA[<ModuleName> - Lookups]]></RT>
                <ERN>MODMC2</ERN>
                <MCST>3</MCST>
                <IPMC>False</IPMC>
                <SN>10</SN>
                <LODS>False</LODS>
                <LST>False</LST>
                <HS>False</HS>
                <IBOA>0</IBOA>
                <IB>False</IB>
                <CI/>
                <PTI/>
                <PTP>False</PTP>
                <PTD/>
                <PTMCN>0</PTMCN>
                <CROL>0</CROL>
                <CCOL>0</CCOL>
                <AMFN>0</AMFN>
              </ModCompProps>
              <Sects>
                <Sect>
                  <SectProps>
                    <LI>2,1</LI>
                    <EGN>0</EGN>
                  </SectProps>
                  <Elmts>
                    <Elmt>
                      <ElmtProps>
                        <CPT>2</CPT>
                      </ElmtProps>
                      <TtlCtg/>
                    </Elmt>
                    <Elmt>
                      <ElmtProps>
                        <CPT>2</CPT>
                      </ElmtProps>
                      <ClmnBlks>
                        <ClmnBlk>
                          <ClmnBlkProps>
                            <FCPT>0</FCPT>
                            <FCN>2</FCN>
                            <LCPT>0</LCPT>
                            <LCN>2</LCN>
                          </ClmnBlkProps>
                          <ClmnBlkPts>
                            <ClmnBlkPt>
                              <ClmnBlkPtProps>
                                <CBPT>5</CBPT>
                                <ST>3</ST>
                                <VOFFF><![CDATA[<ModuleComponentTitle>]]></VOFFF>
                              </ClmnBlkPtProps>
                            </ClmnBlkPt>
                          </ClmnBlkPts>
                        </ClmnBlk>
                        <ClmnBlk>
                          <ClmnBlkProps>
                            <FCPT>0</FCPT>
                            <FCN>3</FCN>
                            <LCPT>5</LCPT>
                          </ClmnBlkProps>
                          <ClmnBlkPts>
                            <ClmnBlkPt>
                              <ClmnBlkPtProps>
                                <CBPT>5</CBPT>
                                <ST>3</ST>
                                <VOFFF/>
                              </ClmnBlkPtProps>
                            </ClmnBlkPt>
                          </ClmnBlkPts>
                        </ClmnBlk>
                      </ClmnBlks>
                      <TtlCtg/>
                    </Elmt>
                    <Elmt>
                      <ElmtProps>
                        <CPT>2</CPT>
                      </ElmtProps>
                      <TtlCtg>
                        <TtlCtgProps>
                          <R>3</R>
                        </TtlCtgProps>
                      </TtlCtg>
                    </Elmt>
                    <Elmt>
                      <ElmtProps>
                        <CPT>2</CPT>
                      </ElmtProps>
                      <ClmnBlks>
                        <ClmnBlk>
                          <ClmnBlkProps>
                            <FCPT>0</FCPT>
                            <FCN>3</FCN>
                            <LCPT>0</LCPT>
                            <LCN>5</LCN>
                          </ClmnBlkProps>
                          <ClmnBlkPts>
                            <ClmnBlkPt>
                              <ClmnBlkPtProps>
                                <CBPT>5</CBPT>
                                <ST>4</ST>
                                <MC>True</MC>
                                <VOFFF><![CDATA[Month Day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3</EGN>
                      </ElmtProps>
                      <ClmnBlks>
                        <ClmnBlk>
                          <ClmnBlkProps>
                            <FCPT>0</FCPT>
                            <FCN>4</FCN>
                            <LCPT>0</LCPT>
                            <LCN>4</LCN>
                          </ClmnBlkProps>
                          <ClmnBlkPts>
                            <ClmnBlkPt>
                              <ClmnBlkPtProps>
                                <CBPT>0</CBPT>
                                <ST>25</ST>
                                <VOFFF><![CDATA[=ROWS(§A¿0,2,1,1,6,1,1,1,0,0,TRUE,FALSE,1,6,1,1,0,0,0,FALSE,FALSE§Z¿)]]></VOFFF>
                              </ClmnBlkPtProps>
                              <RgeNmes>
                                <RgeNme>
                                  <RgeNmeProps>
                                    <CBPLI>2,1,6,1,1</CBPLI>
                                    <MCN>2</MCN>
                                    <SN>1</SN>
                                    <EN>6</EN>
                                    <CN>0</CN>
                                    <CBN>1</CBN>
                                    <CBPN>1</CBPN>
                                    <PT>1</PT>
                                    <CBPRNT>2</CBPRNT>
                                    <NT>11</NT>
                                    <SP1><![CDATA[Mth_Days]]></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Month Day]]></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Mth_Days]]></VOFFF>
                              </ClmnBlkPtProps>
                            </ClmnBlkPt>
                          </ClmnBlkPts>
                        </ClmnBlk>
                      </ClmnBlks>
                      <SubTtls>
                        <SubTtl>
                          <SubTtlHdgRow>
                            <SubTtlHdgRowProps>
                              <STLI>2,1,6,1</STLI>
                              <R>0</R>
                            </SubTtlHdgRowProps>
                          </SubTtlHdgRow>
                          <Ctgs>
                            <Ctg>
                              <CtgProps>
                                <R>3</R>
                              </CtgProps>
                              <LuTblLbl>
                                <LuTblLblProps>
                                  <CLI>2,1,6,False,1</CLI>
                                  <L/>
                                </LuTblLblProps>
                              </LuTblLbl>
                            </Ctg>
                            <Ctg>
                              <CtgProps>
                                <R>3</R>
                              </CtgProps>
                              <LuTblLbl>
                                <LuTblLblProps>
                                  <CLI>2,1,6,False,2</CLI>
                                  <L/>
                                </LuTblLblProps>
                              </LuTblLbl>
                            </Ctg>
                            <Ctg>
                              <CtgProps>
                                <R>3</R>
                              </CtgProps>
                              <LuTblLbl>
                                <LuTblLblProps>
                                  <CLI>2,1,6,False,3</CLI>
                                  <L/>
                                </LuTblLblProps>
                              </LuTblLbl>
                            </Ctg>
                            <Ctg>
                              <CtgProps>
                                <R>3</R>
                              </CtgProps>
                              <LuTblLbl>
                                <LuTblLblProps>
                                  <CLI>2,1,6,False,4</CLI>
                                  <L/>
                                </LuTblLblProps>
                              </LuTblLbl>
                            </Ctg>
                            <Ctg>
                              <CtgProps>
                                <R>3</R>
                              </CtgProps>
                              <LuTblLbl>
                                <LuTblLblProps>
                                  <CLI>2,1,6,False,5</CLI>
                                  <L/>
                                </LuTblLblProps>
                              </LuTblLbl>
                            </Ctg>
                            <Ctg>
                              <CtgProps>
                                <R>3</R>
                              </CtgProps>
                              <LuTblLbl>
                                <LuTblLblProps>
                                  <CLI>2,1,6,False,6</CLI>
                                  <L/>
                                </LuTblLblProps>
                              </LuTblLbl>
                            </Ctg>
                            <Ctg>
                              <CtgProps>
                                <R>3</R>
                              </CtgProps>
                              <LuTblLbl>
                                <LuTblLblProps>
                                  <CLI>2,1,6,False,7</CLI>
                                  <L/>
                                </LuTblLblProps>
                              </LuTblLbl>
                            </Ctg>
                            <Ctg>
                              <CtgProps>
                                <R>3</R>
                              </CtgProps>
                              <LuTblLbl>
                                <LuTblLblProps>
                                  <CLI>2,1,6,False,8</CLI>
                                  <L/>
                                </LuTblLblProps>
                              </LuTblLbl>
                            </Ctg>
                            <Ctg>
                              <CtgProps>
                                <R>3</R>
                              </CtgProps>
                              <LuTblLbl>
                                <LuTblLblProps>
                                  <CLI>2,1,6,False,9</CLI>
                                  <L/>
                                </LuTblLblProps>
                              </LuTblLbl>
                            </Ctg>
                            <Ctg>
                              <CtgProps>
                                <R>3</R>
                              </CtgProps>
                              <LuTblLbl>
                                <LuTblLblProps>
                                  <CLI>2,1,6,False,10</CLI>
                                  <L/>
                                </LuTblLblProps>
                              </LuTblLbl>
                            </Ctg>
                            <Ctg>
                              <CtgProps>
                                <R>3</R>
                              </CtgProps>
                              <LuTblLbl>
                                <LuTblLblProps>
                                  <CLI>2,1,6,False,11</CLI>
                                  <L/>
                                </LuTblLblProps>
                              </LuTblLbl>
                            </Ctg>
                            <Ctg>
                              <CtgProps>
                                <R>3</R>
                              </CtgProps>
                              <LuTblLbl>
                                <LuTblLblProps>
                                  <CLI>2,1,6,False,12</CLI>
                                  <L/>
                                </LuTblLblProps>
                              </LuTblLbl>
                            </Ctg>
                            <Ctg>
                              <CtgProps>
                                <R>3</R>
                              </CtgProps>
                              <LuTblLbl>
                                <LuTblLblProps>
                                  <CLI>2,1,6,False,13</CLI>
                                  <L/>
                                </LuTblLblProps>
                              </LuTblLbl>
                            </Ctg>
                            <Ctg>
                              <CtgProps>
                                <R>3</R>
                              </CtgProps>
                              <LuTblLbl>
                                <LuTblLblProps>
                                  <CLI>2,1,6,False,14</CLI>
                                  <L/>
                                </LuTblLblProps>
                              </LuTblLbl>
                            </Ctg>
                            <Ctg>
                              <CtgProps>
                                <R>3</R>
                              </CtgProps>
                              <LuTblLbl>
                                <LuTblLblProps>
                                  <CLI>2,1,6,False,15</CLI>
                                  <L/>
                                </LuTblLblProps>
                              </LuTblLbl>
                            </Ctg>
                            <Ctg>
                              <CtgProps>
                                <R>3</R>
                              </CtgProps>
                              <LuTblLbl>
                                <LuTblLblProps>
                                  <CLI>2,1,6,False,16</CLI>
                                  <L/>
                                </LuTblLblProps>
                              </LuTblLbl>
                            </Ctg>
                            <Ctg>
                              <CtgProps>
                                <R>3</R>
                              </CtgProps>
                              <LuTblLbl>
                                <LuTblLblProps>
                                  <CLI>2,1,6,False,17</CLI>
                                  <L/>
                                </LuTblLblProps>
                              </LuTblLbl>
                            </Ctg>
                            <Ctg>
                              <CtgProps>
                                <R>3</R>
                              </CtgProps>
                              <LuTblLbl>
                                <LuTblLblProps>
                                  <CLI>2,1,6,False,18</CLI>
                                  <L/>
                                </LuTblLblProps>
                              </LuTblLbl>
                            </Ctg>
                            <Ctg>
                              <CtgProps>
                                <R>3</R>
                              </CtgProps>
                              <LuTblLbl>
                                <LuTblLblProps>
                                  <CLI>2,1,6,False,19</CLI>
                                  <L/>
                                </LuTblLblProps>
                              </LuTblLbl>
                            </Ctg>
                            <Ctg>
                              <CtgProps>
                                <R>3</R>
                              </CtgProps>
                              <LuTblLbl>
                                <LuTblLblProps>
                                  <CLI>2,1,6,False,20</CLI>
                                  <L/>
                                </LuTblLblProps>
                              </LuTblLbl>
                            </Ctg>
                            <Ctg>
                              <CtgProps>
                                <R>3</R>
                              </CtgProps>
                              <LuTblLbl>
                                <LuTblLblProps>
                                  <CLI>2,1,6,False,21</CLI>
                                  <L/>
                                </LuTblLblProps>
                              </LuTblLbl>
                            </Ctg>
                            <Ctg>
                              <CtgProps>
                                <R>3</R>
                              </CtgProps>
                              <LuTblLbl>
                                <LuTblLblProps>
                                  <CLI>2,1,6,False,22</CLI>
                                  <L/>
                                </LuTblLblProps>
                              </LuTblLbl>
                            </Ctg>
                            <Ctg>
                              <CtgProps>
                                <R>3</R>
                              </CtgProps>
                              <LuTblLbl>
                                <LuTblLblProps>
                                  <CLI>2,1,6,False,23</CLI>
                                  <L/>
                                </LuTblLblProps>
                              </LuTblLbl>
                            </Ctg>
                            <Ctg>
                              <CtgProps>
                                <R>3</R>
                              </CtgProps>
                              <LuTblLbl>
                                <LuTblLblProps>
                                  <CLI>2,1,6,False,24</CLI>
                                  <L/>
                                </LuTblLblProps>
                              </LuTblLbl>
                            </Ctg>
                            <Ctg>
                              <CtgProps>
                                <R>3</R>
                              </CtgProps>
                              <LuTblLbl>
                                <LuTblLblProps>
                                  <CLI>2,1,6,False,25</CLI>
                                  <L/>
                                </LuTblLblProps>
                              </LuTblLbl>
                            </Ctg>
                            <Ctg>
                              <CtgProps>
                                <R>3</R>
                              </CtgProps>
                              <LuTblLbl>
                                <LuTblLblProps>
                                  <CLI>2,1,6,False,26</CLI>
                                  <L/>
                                </LuTblLblProps>
                              </LuTblLbl>
                            </Ctg>
                            <Ctg>
                              <CtgProps>
                                <R>3</R>
                              </CtgProps>
                              <LuTblLbl>
                                <LuTblLblProps>
                                  <CLI>2,1,6,False,27</CLI>
                                  <L/>
                                </LuTblLblProps>
                              </LuTblLbl>
                            </Ctg>
                            <Ctg>
                              <CtgProps>
                                <R>3</R>
                              </CtgProps>
                              <LuTblLbl>
                                <LuTblLblProps>
                                  <CLI>2,1,6,False,28</CLI>
                                  <L/>
                                </LuTblLblProps>
                              </LuTblLbl>
                            </Ctg>
                            <Ctg>
                              <CtgProps>
                                <R>3</R>
                              </CtgProps>
                              <LuTblLbl>
                                <LuTblLblProps>
                                  <CLI>2,1,6,False,29</CLI>
                                  <L/>
                                </LuTblLblProps>
                              </LuTblLbl>
                            </Ctg>
                            <Ctg>
                              <CtgProps>
                                <R>3</R>
                              </CtgProps>
                              <LuTblLbl>
                                <LuTblLblProps>
                                  <CLI>2,1,6,False,30</CLI>
                                  <L/>
                                </LuTblLblProps>
                              </LuTblLbl>
                            </Ctg>
                            <Ctg>
                              <CtgProps>
                                <R>3</R>
                              </CtgProps>
                              <LuTblLbl>
                                <LuTblLblProps>
                                  <CLI>2,1,6,False,31</CLI>
                                  <L/>
                                </LuTblLblProps>
                              </LuTblLbl>
                            </Ctg>
                          </Ctgs>
                        </SubTtl>
                      </SubTtls>
                      <TtlCtg>
                        <TtlCtgProps>
                          <R>3</R>
                        </TtlCtgProps>
                      </TtlCtg>
                    </Elmt>
                    <Elmt>
                      <ElmtProps>
                        <CPT>2</CPT>
                      </ElmtProps>
                      <TtlCtg>
                        <TtlCtgProps>
                          <R>3</R>
                        </TtlCtgProps>
                      </TtlCtg>
                    </Elmt>
                    <Elmt>
                      <ElmtProps>
                        <CPT>2</CPT>
                      </ElmtProps>
                      <ClmnBlks>
                        <ClmnBlk>
                          <ClmnBlkProps>
                            <FCPT>0</FCPT>
                            <FCN>3</FCN>
                            <LCPT>0</LCPT>
                            <LCN>5</LCN>
                          </ClmnBlkProps>
                          <ClmnBlkPts>
                            <ClmnBlkPt>
                              <ClmnBlkPtProps>
                                <CBPT>5</CBPT>
                                <ST>4</ST>
                                <MC>True</MC>
                                <VOFFF><![CDATA[Month Name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1</EGN>
                      </ElmtProps>
                      <ClmnBlks>
                        <ClmnBlk>
                          <ClmnBlkProps>
                            <FCPT>0</FCPT>
                            <FCN>4</FCN>
                            <LCPT>0</LCPT>
                            <LCN>4</LCN>
                          </ClmnBlkProps>
                          <ClmnBlkPts>
                            <ClmnBlkPt>
                              <ClmnBlkPtProps>
                                <CBPT>0</CBPT>
                                <ST>25</ST>
                                <VOFFF><![CDATA[=TEXT(DATE(1,ROWS(§A¿0,2,1,1,10,1,1,1,0,0,TRUE,FALSE,1,10,1,1,0,0,0,FALSE,FALSE§Z¿),1),"mmmm")]]></VOFFF>
                              </ClmnBlkPtProps>
                              <RgeNmes>
                                <RgeNme>
                                  <RgeNmeProps>
                                    <CBPLI>2,1,10,1,1</CBPLI>
                                    <MCN>2</MCN>
                                    <SN>1</SN>
                                    <EN>10</EN>
                                    <CN>0</CN>
                                    <CBN>1</CBN>
                                    <CBPN>1</CBPN>
                                    <PT>1</PT>
                                    <CBPRNT>2</CBPRNT>
                                    <NT>11</NT>
                                    <SP1><![CDATA[Mth_Names]]></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Month Name]]></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Mth_Names]]></VOFFF>
                              </ClmnBlkPtProps>
                            </ClmnBlkPt>
                          </ClmnBlkPts>
                        </ClmnBlk>
                      </ClmnBlks>
                      <SubTtls>
                        <SubTtl>
                          <SubTtlHdgRow>
                            <SubTtlHdgRowProps>
                              <STLI>2,1,10,1</STLI>
                              <R>0</R>
                            </SubTtlHdgRowProps>
                          </SubTtlHdgRow>
                          <Ctgs>
                            <Ctg>
                              <CtgProps>
                                <R>3</R>
                              </CtgProps>
                              <LuTblLbl>
                                <LuTblLblProps>
                                  <CLI>2,1,10,False,1</CLI>
                                  <L><![CDATA[Lookup Label <CategoryNumber>.]]></L>
                                </LuTblLblProps>
                              </LuTblLbl>
                            </Ctg>
                            <Ctg>
                              <CtgProps>
                                <R>3</R>
                              </CtgProps>
                              <LuTblLbl>
                                <LuTblLblProps>
                                  <CLI>2,1,10,False,2</CLI>
                                  <L><![CDATA[Lookup Label <CategoryNumber>.]]></L>
                                </LuTblLblProps>
                              </LuTblLbl>
                            </Ctg>
                            <Ctg>
                              <CtgProps>
                                <R>3</R>
                              </CtgProps>
                              <LuTblLbl>
                                <LuTblLblProps>
                                  <CLI>2,1,10,False,3</CLI>
                                  <L><![CDATA[Lookup Label <CategoryNumber>.]]></L>
                                </LuTblLblProps>
                              </LuTblLbl>
                            </Ctg>
                            <Ctg>
                              <CtgProps>
                                <R>3</R>
                              </CtgProps>
                              <LuTblLbl>
                                <LuTblLblProps>
                                  <CLI>2,1,10,False,4</CLI>
                                  <L><![CDATA[Lookup Label <CategoryNumber>.]]></L>
                                </LuTblLblProps>
                              </LuTblLbl>
                            </Ctg>
                            <Ctg>
                              <CtgProps>
                                <R>3</R>
                              </CtgProps>
                              <LuTblLbl>
                                <LuTblLblProps>
                                  <CLI>2,1,10,False,5</CLI>
                                  <L><![CDATA[Lookup Label <CategoryNumber>.]]></L>
                                </LuTblLblProps>
                              </LuTblLbl>
                            </Ctg>
                            <Ctg>
                              <CtgProps>
                                <R>3</R>
                              </CtgProps>
                              <LuTblLbl>
                                <LuTblLblProps>
                                  <CLI>2,1,10,False,6</CLI>
                                  <L><![CDATA[Lookup Label <CategoryNumber>.]]></L>
                                </LuTblLblProps>
                              </LuTblLbl>
                            </Ctg>
                            <Ctg>
                              <CtgProps>
                                <R>3</R>
                              </CtgProps>
                              <LuTblLbl>
                                <LuTblLblProps>
                                  <CLI>2,1,10,False,7</CLI>
                                  <L><![CDATA[Lookup Label <CategoryNumber>.]]></L>
                                </LuTblLblProps>
                              </LuTblLbl>
                            </Ctg>
                            <Ctg>
                              <CtgProps>
                                <R>3</R>
                              </CtgProps>
                              <LuTblLbl>
                                <LuTblLblProps>
                                  <CLI>2,1,10,False,8</CLI>
                                  <L><![CDATA[Lookup Label <CategoryNumber>.]]></L>
                                </LuTblLblProps>
                              </LuTblLbl>
                            </Ctg>
                            <Ctg>
                              <CtgProps>
                                <R>3</R>
                              </CtgProps>
                              <LuTblLbl>
                                <LuTblLblProps>
                                  <CLI>2,1,10,False,9</CLI>
                                  <L><![CDATA[Lookup Label <CategoryNumber>.]]></L>
                                </LuTblLblProps>
                              </LuTblLbl>
                            </Ctg>
                            <Ctg>
                              <CtgProps>
                                <R>3</R>
                              </CtgProps>
                              <LuTblLbl>
                                <LuTblLblProps>
                                  <CLI>2,1,10,False,10</CLI>
                                  <L><![CDATA[Lookup Label <CategoryNumber>.]]></L>
                                </LuTblLblProps>
                              </LuTblLbl>
                            </Ctg>
                            <Ctg>
                              <CtgProps>
                                <R>3</R>
                              </CtgProps>
                              <LuTblLbl>
                                <LuTblLblProps>
                                  <CLI>2,1,10,False,11</CLI>
                                  <L><![CDATA[Lookup Label <CategoryNumber>.]]></L>
                                </LuTblLblProps>
                              </LuTblLbl>
                            </Ctg>
                            <Ctg>
                              <CtgProps>
                                <R>3</R>
                              </CtgProps>
                              <LuTblLbl>
                                <LuTblLblProps>
                                  <CLI>2,1,10,False,12</CLI>
                                  <L><![CDATA[Lookup Label <CategoryNumber>.]]></L>
                                </LuTblLblProps>
                              </LuTblLbl>
                            </Ctg>
                          </Ctgs>
                        </SubTtl>
                      </SubTtls>
                      <TtlCtg>
                        <TtlCtgProps>
                          <R>3</R>
                        </TtlCtgProps>
                      </TtlCtg>
                    </Elmt>
                    <Elmt>
                      <ElmtProps>
                        <CPT>2</CPT>
                      </ElmtProps>
                      <TtlCtg>
                        <TtlCtgProps>
                          <R>3</R>
                        </TtlCtgProps>
                      </TtlCtg>
                    </Elmt>
                    <Elmt>
                      <ElmtProps>
                        <CPT>2</CPT>
                      </ElmtProps>
                      <ClmnBlks>
                        <ClmnBlk>
                          <ClmnBlkProps>
                            <FCPT>0</FCPT>
                            <FCN>3</FCN>
                            <LCPT>0</LCPT>
                            <LCN>3</LCN>
                          </ClmnBlkProps>
                          <ClmnBlkPts>
                            <ClmnBlkPt>
                              <ClmnBlkPtProps>
                                <CBPT>5</CBPT>
                                <ST>4</ST>
                                <VOFFF><![CDATA[Periods In Periods]]></VOFFF>
                              </ClmnBlkPtProps>
                            </ClmnBlkPt>
                          </ClmnBlkPts>
                        </ClmnBlk>
                        <ClmnBlk>
                          <ClmnBlkProps>
                            <FCPT>0</FCPT>
                            <FCN>4</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4</EGN>
                      </ElmtProps>
                      <ClmnBlks>
                        <ClmnBlk>
                          <ClmnBlkProps>
                            <FCPT>0</FCPT>
                            <FCN>4</FCN>
                            <LCPT>0</LCPT>
                            <LCN>4</LCN>
                          </ClmnBlkProps>
                          <ClmnBlkPts>
                            <ClmnBlkPt>
                              <ClmnBlkPtProps>
                                <CBPT>0</CBPT>
                                <ST>25</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Periods In Period]]></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 ]]></VOFFF>
                              </ClmnBlkPtProps>
                            </ClmnBlkPt>
                          </ClmnBlkPts>
                        </ClmnBlk>
                      </ClmnBlks>
                      <SubTtls>
                        <SubTtl>
                          <SubTtlHdgRow>
                            <SubTtlHdgRowProps>
                              <STLI>2,1,14,1</STLI>
                              <R>0</R>
                            </SubTtlHdgRowProps>
                          </SubTtlHdgRow>
                          <Ctgs>
                            <Ctg>
                              <CtgProps>
                                <R>3</R>
                              </CtgProps>
                              <LuTblLbl>
                                <LuTblLblProps>
                                  <CLI>2,1,14,False,1</CLI>
                                  <L><![CDATA[60]]></L>
                                </LuTblLblProps>
                                <RgeNmes>
                                  <RgeNme>
                                    <RgeNmeProps>
                                      <CBPLI>2,1,14,1,1</CBPLI>
                                      <MCN>2</MCN>
                                      <SN>1</SN>
                                      <EN>14</EN>
                                      <CN>1</CN>
                                      <CBN>1</CBN>
                                      <CBPN>1</CBPN>
                                      <PT>2</PT>
                                      <CBPRNT>8</CBPRNT>
                                      <NT>-1</NT>
                                      <SP1><![CDATA[Secs_In_Min]]></SP1>
                                      <SP2/>
                                      <FFF/>
                                      <CMT/>
                                    </RgeNmeProps>
                                  </RgeNme>
                                </RgeNmes>
                              </LuTblLbl>
                            </Ctg>
                            <Ctg>
                              <CtgProps>
                                <R>3</R>
                              </CtgProps>
                              <LuTblLbl>
                                <LuTblLblProps>
                                  <CLI>2,1,14,False,2</CLI>
                                  <L><![CDATA[60]]></L>
                                </LuTblLblProps>
                                <RgeNmes>
                                  <RgeNme>
                                    <RgeNmeProps>
                                      <CBPLI>2,1,14,1,1</CBPLI>
                                      <MCN>2</MCN>
                                      <SN>1</SN>
                                      <EN>14</EN>
                                      <CN>2</CN>
                                      <CBN>1</CBN>
                                      <CBPN>1</CBPN>
                                      <PT>2</PT>
                                      <CBPRNT>8</CBPRNT>
                                      <NT>-1</NT>
                                      <SP1><![CDATA[Mins_In_Hr]]></SP1>
                                      <SP2/>
                                      <FFF/>
                                      <CMT/>
                                    </RgeNmeProps>
                                  </RgeNme>
                                </RgeNmes>
                              </LuTblLbl>
                            </Ctg>
                            <Ctg>
                              <CtgProps>
                                <R>3</R>
                              </CtgProps>
                              <LuTblLbl>
                                <LuTblLblProps>
                                  <CLI>2,1,14,False,3</CLI>
                                  <L><![CDATA[24]]></L>
                                </LuTblLblProps>
                                <RgeNmes>
                                  <RgeNme>
                                    <RgeNmeProps>
                                      <CBPLI>2,1,14,1,1</CBPLI>
                                      <MCN>2</MCN>
                                      <SN>1</SN>
                                      <EN>14</EN>
                                      <CN>3</CN>
                                      <CBN>1</CBN>
                                      <CBPN>1</CBPN>
                                      <PT>2</PT>
                                      <CBPRNT>8</CBPRNT>
                                      <NT>-1</NT>
                                      <SP1><![CDATA[Hrs_In_Day]]></SP1>
                                      <SP2/>
                                      <FFF/>
                                      <CMT/>
                                    </RgeNmeProps>
                                  </RgeNme>
                                </RgeNmes>
                              </LuTblLbl>
                            </Ctg>
                            <Ctg>
                              <CtgProps>
                                <R>3</R>
                              </CtgProps>
                              <LuTblLbl>
                                <LuTblLblProps>
                                  <CLI>2,1,14,False,4</CLI>
                                  <L><![CDATA[7]]></L>
                                </LuTblLblProps>
                                <RgeNmes>
                                  <RgeNme>
                                    <RgeNmeProps>
                                      <CBPLI>2,1,14,1,1</CBPLI>
                                      <MCN>2</MCN>
                                      <SN>1</SN>
                                      <EN>14</EN>
                                      <CN>4</CN>
                                      <CBN>1</CBN>
                                      <CBPN>1</CBPN>
                                      <PT>2</PT>
                                      <CBPRNT>8</CBPRNT>
                                      <NT>-1</NT>
                                      <SP1><![CDATA[Days_In_Wk]]></SP1>
                                      <SP2/>
                                      <FFF/>
                                      <CMT/>
                                    </RgeNmeProps>
                                  </RgeNme>
                                </RgeNmes>
                              </LuTblLbl>
                            </Ctg>
                            <Ctg>
                              <CtgProps>
                                <R>3</R>
                              </CtgProps>
                              <LuTblLbl>
                                <LuTblLblProps>
                                  <CLI>2,1,14,False,5</CLI>
                                  <L><![CDATA[3]]></L>
                                </LuTblLblProps>
                                <RgeNmes>
                                  <RgeNme>
                                    <RgeNmeProps>
                                      <CBPLI>2,1,14,1,1</CBPLI>
                                      <MCN>2</MCN>
                                      <SN>1</SN>
                                      <EN>14</EN>
                                      <CN>5</CN>
                                      <CBN>1</CBN>
                                      <CBPN>1</CBPN>
                                      <PT>2</PT>
                                      <CBPRNT>8</CBPRNT>
                                      <NT>-1</NT>
                                      <SP1><![CDATA[Mths_In_Qtr]]></SP1>
                                      <SP2/>
                                      <FFF/>
                                      <CMT/>
                                    </RgeNmeProps>
                                  </RgeNme>
                                </RgeNmes>
                              </LuTblLbl>
                            </Ctg>
                            <Ctg>
                              <CtgProps>
                                <R>3</R>
                              </CtgProps>
                              <LuTblLbl>
                                <LuTblLblProps>
                                  <CLI>2,1,14,False,6</CLI>
                                  <L><![CDATA[6]]></L>
                                </LuTblLblProps>
                                <RgeNmes>
                                  <RgeNme>
                                    <RgeNmeProps>
                                      <CBPLI>2,1,14,1,1</CBPLI>
                                      <MCN>2</MCN>
                                      <SN>1</SN>
                                      <EN>14</EN>
                                      <CN>6</CN>
                                      <CBN>1</CBN>
                                      <CBPN>1</CBPN>
                                      <PT>2</PT>
                                      <CBPRNT>8</CBPRNT>
                                      <NT>-1</NT>
                                      <SP1><![CDATA[Mths_In_Half]]></SP1>
                                      <SP2/>
                                      <FFF/>
                                      <CMT/>
                                    </RgeNmeProps>
                                  </RgeNme>
                                </RgeNmes>
                              </LuTblLbl>
                            </Ctg>
                            <Ctg>
                              <CtgProps>
                                <R>3</R>
                              </CtgProps>
                              <LuTblLbl>
                                <LuTblLblProps>
                                  <CLI>2,1,14,False,7</CLI>
                                  <L><![CDATA[12]]></L>
                                </LuTblLblProps>
                                <RgeNmes>
                                  <RgeNme>
                                    <RgeNmeProps>
                                      <CBPLI>2,1,14,1,1</CBPLI>
                                      <MCN>2</MCN>
                                      <SN>1</SN>
                                      <EN>14</EN>
                                      <CN>7</CN>
                                      <CBN>1</CBN>
                                      <CBPN>1</CBPN>
                                      <PT>2</PT>
                                      <CBPRNT>8</CBPRNT>
                                      <NT>-1</NT>
                                      <SP1><![CDATA[Mths_In_Yr]]></SP1>
                                      <SP2/>
                                      <FFF/>
                                      <CMT/>
                                    </RgeNmeProps>
                                  </RgeNme>
                                </RgeNmes>
                              </LuTblLbl>
                            </Ctg>
                            <Ctg>
                              <CtgProps>
                                <R>3</R>
                              </CtgProps>
                              <LuTblLbl>
                                <LuTblLblProps>
                                  <CLI>2,1,14,False,8</CLI>
                                  <L><![CDATA[2]]></L>
                                </LuTblLblProps>
                                <RgeNmes>
                                  <RgeNme>
                                    <RgeNmeProps>
                                      <CBPLI>2,1,14,1,1</CBPLI>
                                      <MCN>2</MCN>
                                      <SN>1</SN>
                                      <EN>14</EN>
                                      <CN>8</CN>
                                      <CBN>1</CBN>
                                      <CBPN>1</CBPN>
                                      <PT>2</PT>
                                      <CBPRNT>8</CBPRNT>
                                      <NT>-1</NT>
                                      <SP1><![CDATA[Qtrs_In_Half]]></SP1>
                                      <SP2/>
                                      <FFF/>
                                      <CMT/>
                                    </RgeNmeProps>
                                  </RgeNme>
                                </RgeNmes>
                              </LuTblLbl>
                            </Ctg>
                            <Ctg>
                              <CtgProps>
                                <R>3</R>
                              </CtgProps>
                              <LuTblLbl>
                                <LuTblLblProps>
                                  <CLI>2,1,14,False,9</CLI>
                                  <L><![CDATA[4]]></L>
                                </LuTblLblProps>
                                <RgeNmes>
                                  <RgeNme>
                                    <RgeNmeProps>
                                      <CBPLI>2,1,14,1,1</CBPLI>
                                      <MCN>2</MCN>
                                      <SN>1</SN>
                                      <EN>14</EN>
                                      <CN>9</CN>
                                      <CBN>1</CBN>
                                      <CBPN>1</CBPN>
                                      <PT>2</PT>
                                      <CBPRNT>8</CBPRNT>
                                      <NT>-1</NT>
                                      <SP1><![CDATA[Qtrs_In_Yr]]></SP1>
                                      <SP2/>
                                      <FFF/>
                                      <CMT/>
                                    </RgeNmeProps>
                                  </RgeNme>
                                </RgeNmes>
                              </LuTblLbl>
                            </Ctg>
                            <Ctg>
                              <CtgProps>
                                <R>3</R>
                              </CtgProps>
                              <LuTblLbl>
                                <LuTblLblProps>
                                  <CLI>2,1,14,False,10</CLI>
                                  <L><![CDATA[2]]></L>
                                </LuTblLblProps>
                                <RgeNmes>
                                  <RgeNme>
                                    <RgeNmeProps>
                                      <CBPLI>2,1,14,1,1</CBPLI>
                                      <MCN>2</MCN>
                                      <SN>1</SN>
                                      <EN>14</EN>
                                      <CN>10</CN>
                                      <CBN>1</CBN>
                                      <CBPN>1</CBPN>
                                      <PT>2</PT>
                                      <CBPRNT>8</CBPRNT>
                                      <NT>-1</NT>
                                      <SP1><![CDATA[Halves_In_Yr]]></SP1>
                                      <SP2/>
                                      <FFF/>
                                      <CMT/>
                                    </RgeNmeProps>
                                  </RgeNme>
                                </RgeNmes>
                              </LuTblLbl>
                            </Ctg>
                          </Ctgs>
                        </SubTtl>
                      </SubTtls>
                      <TtlCtg>
                        <TtlCtgProps>
                          <R>3</R>
                        </TtlCtgProps>
                      </TtlCtg>
                    </Elmt>
                    <Elmt>
                      <ElmtProps>
                        <CPT>2</CPT>
                      </ElmtProps>
                      <TtlCtg>
                        <TtlCtgProps>
                          <R>3</R>
                        </TtlCtgProps>
                      </TtlCtg>
                    </Elmt>
                    <Elmt>
                      <ElmtProps>
                        <CPT>2</CPT>
                      </ElmtProps>
                      <ClmnBlks>
                        <ClmnBlk>
                          <ClmnBlkProps>
                            <FCPT>0</FCPT>
                            <FCN>3</FCN>
                            <LCPT>0</LCPT>
                            <LCN>5</LCN>
                          </ClmnBlkProps>
                          <ClmnBlkPts>
                            <ClmnBlkPt>
                              <ClmnBlkPtProps>
                                <CBPT>5</CBPT>
                                <ST>4</ST>
                                <MC>True</MC>
                                <VOFFF><![CDATA[Denomination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2</EGN>
                      </ElmtProps>
                      <ClmnBlks>
                        <ClmnBlk>
                          <ClmnBlkProps>
                            <FCPT>0</FCPT>
                            <FCN>4</FCN>
                            <LCPT>0</LCPT>
                            <LCN>4</LCN>
                          </ClmnBlkProps>
                          <ClmnBlkPts>
                            <ClmnBlkPt>
                              <ClmnBlkPtProps>
                                <CBPT>0</CBPT>
                                <ST>25</ST>
                                <VOFFF><![CDATA[=§A¿1,1,1,1,18,0,2,1,1§Z¿&CHOOSE(ROWS(§A¿0,2,1,1,18,1,1,1,0,0,TRUE,FALSE,1,18,1,1,0,0,0,FALSE,FALSE§Z¿),"","'000","Millions","Billions")]]></VOFFF>
                              </ClmnBlkPtProps>
                              <RgeNmes>
                                <RgeNme>
                                  <RgeNmeProps>
                                    <CBPLI>2,1,18,1,1</CBPLI>
                                    <MCN>2</MCN>
                                    <SN>1</SN>
                                    <EN>18</EN>
                                    <CN>0</CN>
                                    <CBN>1</CBN>
                                    <CBPN>1</CBPN>
                                    <PT>1</PT>
                                    <CBPRNT>2</CBPRNT>
                                    <NT>11</NT>
                                    <SP1><![CDATA[Denom]]></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Denomination]]></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Denom]]></VOFFF>
                              </ClmnBlkPtProps>
                            </ClmnBlkPt>
                          </ClmnBlkPts>
                        </ClmnBlk>
                      </ClmnBlks>
                      <SubTtls>
                        <SubTtl>
                          <SubTtlHdgRow>
                            <SubTtlHdgRowProps>
                              <STLI>2,1,18,1</STLI>
                              <R>0</R>
                            </SubTtlHdgRowProps>
                          </SubTtlHdgRow>
                          <Ctgs>
                            <Ctg>
                              <CtgProps>
                                <R>3</R>
                              </CtgProps>
                              <LuTblLbl>
                                <LuTblLblProps>
                                  <CLI>2,1,18,False,1</CLI>
                                  <L><![CDATA[Lookup Label <CategoryNumber>.]]></L>
                                </LuTblLblProps>
                              </LuTblLbl>
                            </Ctg>
                            <Ctg>
                              <CtgProps>
                                <R>3</R>
                              </CtgProps>
                              <LuTblLbl>
                                <LuTblLblProps>
                                  <CLI>2,1,18,False,2</CLI>
                                  <L><![CDATA[Lookup Label <CategoryNumber>.]]></L>
                                </LuTblLblProps>
                              </LuTblLbl>
                            </Ctg>
                            <Ctg>
                              <CtgProps>
                                <R>3</R>
                              </CtgProps>
                              <LuTblLbl>
                                <LuTblLblProps>
                                  <CLI>2,1,18,False,3</CLI>
                                  <L><![CDATA[Lookup Label <CategoryNumber>.]]></L>
                                </LuTblLblProps>
                              </LuTblLbl>
                            </Ctg>
                            <Ctg>
                              <CtgProps>
                                <R>3</R>
                              </CtgProps>
                              <LuTblLbl>
                                <LuTblLblProps>
                                  <CLI>2,1,18,False,4</CLI>
                                  <L><![CDATA[Lookup Label <CategoryNumber>.]]></L>
                                </LuTblLblProps>
                              </LuTblLbl>
                            </Ctg>
                          </Ctgs>
                        </SubTtl>
                      </SubTtls>
                      <TtlCtg>
                        <TtlCtgProps>
                          <R>3</R>
                        </TtlCtgProps>
                      </TtlCtg>
                    </Elmt>
                    <Elmt>
                      <ElmtProps>
                        <CPT>2</CPT>
                      </ElmtProps>
                      <TtlCtg>
                        <TtlCtgProps>
                          <R>3</R>
                        </TtlCtgProps>
                      </TtlCtg>
                    </Elmt>
                    <Elmt>
                      <ElmtProps>
                        <CPT>2</CPT>
                      </ElmtProps>
                      <ClmnBlks>
                        <ClmnBlk>
                          <ClmnBlkProps>
                            <FCPT>0</FCPT>
                            <FCN>3</FCN>
                            <LCPT>0</LCPT>
                            <LCN>5</LCN>
                          </ClmnBlkProps>
                          <ClmnBlkPts>
                            <ClmnBlkPt>
                              <ClmnBlkPtProps>
                                <CBPT>5</CBPT>
                                <ST>4</ST>
                                <MC>True</MC>
                                <VOFFF><![CDATA[Denomination Conversion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2</EGN>
                      </ElmtProps>
                      <ClmnBlks>
                        <ClmnBlk>
                          <ClmnBlkProps>
                            <FCPT>0</FCPT>
                            <FCN>4</FCN>
                            <LCPT>0</LCPT>
                            <LCN>4</LCN>
                          </ClmnBlkProps>
                          <ClmnBlkPts>
                            <ClmnBlkPt>
                              <ClmnBlkPtProps>
                                <CBPT>0</CBPT>
                                <ST>24</ST>
                                <VOFFF/>
                              </ClmnBlkPtProps>
                              <RgeNmes>
                                <RgeNme>
                                  <RgeNmeProps>
                                    <CBPLI>2,1,22,1,1</CBPLI>
                                    <MCN>2</MCN>
                                    <SN>1</SN>
                                    <EN>22</EN>
                                    <CN>0</CN>
                                    <CBN>1</CBN>
                                    <CBPN>1</CBPN>
                                    <PT>1</PT>
                                    <CBPRNT>2</CBPRNT>
                                    <NT>11</NT>
                                    <SP1><![CDATA[Denom_Conv]]></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Denomination Conversion]]></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Denom_Conv]]></VOFFF>
                              </ClmnBlkPtProps>
                            </ClmnBlkPt>
                          </ClmnBlkPts>
                        </ClmnBlk>
                      </ClmnBlks>
                      <SubTtls>
                        <SubTtl>
                          <SubTtlHdgRow>
                            <SubTtlHdgRowProps>
                              <STLI>2,1,22,1</STLI>
                              <R>0</R>
                            </SubTtlHdgRowProps>
                          </SubTtlHdgRow>
                          <Ctgs>
                            <Ctg>
                              <CtgProps>
                                <R>3</R>
                              </CtgProps>
                              <LuTblLbl>
                                <LuTblLblProps>
                                  <CLI>2,1,22,False,1</CLI>
                                  <L><![CDATA[1]]></L>
                                </LuTblLblProps>
                              </LuTblLbl>
                            </Ctg>
                            <Ctg>
                              <CtgProps>
                                <R>3</R>
                              </CtgProps>
                              <LuTblLbl>
                                <LuTblLblProps>
                                  <CLI>2,1,22,False,2</CLI>
                                  <L><![CDATA[1000]]></L>
                                </LuTblLblProps>
                                <RgeNmes>
                                  <RgeNme>
                                    <RgeNmeProps>
                                      <CBPLI>2,1,22,1,1</CBPLI>
                                      <MCN>2</MCN>
                                      <SN>1</SN>
                                      <EN>22</EN>
                                      <CN>2</CN>
                                      <CBN>1</CBN>
                                      <CBPN>1</CBPN>
                                      <PT>2</PT>
                                      <CBPRNT>8</CBPRNT>
                                      <NT>-1</NT>
                                      <SP1><![CDATA[Thousand]]></SP1>
                                      <SP2/>
                                      <FFF/>
                                      <CMT/>
                                    </RgeNmeProps>
                                  </RgeNme>
                                </RgeNmes>
                              </LuTblLbl>
                            </Ctg>
                            <Ctg>
                              <CtgProps>
                                <R>3</R>
                              </CtgProps>
                              <LuTblLbl>
                                <LuTblLblProps>
                                  <CLI>2,1,22,False,3</CLI>
                                  <L><![CDATA[1000000]]></L>
                                </LuTblLblProps>
                                <RgeNmes>
                                  <RgeNme>
                                    <RgeNmeProps>
                                      <CBPLI>2,1,22,1,1</CBPLI>
                                      <MCN>2</MCN>
                                      <SN>1</SN>
                                      <EN>22</EN>
                                      <CN>3</CN>
                                      <CBN>1</CBN>
                                      <CBPN>1</CBPN>
                                      <PT>2</PT>
                                      <CBPRNT>8</CBPRNT>
                                      <NT>-1</NT>
                                      <SP1><![CDATA[Million]]></SP1>
                                      <SP2/>
                                      <FFF/>
                                      <CMT/>
                                    </RgeNmeProps>
                                  </RgeNme>
                                </RgeNmes>
                              </LuTblLbl>
                            </Ctg>
                            <Ctg>
                              <CtgProps>
                                <R>3</R>
                              </CtgProps>
                              <LuTblLbl>
                                <LuTblLblProps>
                                  <CLI>2,1,22,False,4</CLI>
                                  <L><![CDATA[1000000000]]></L>
                                </LuTblLblProps>
                                <RgeNmes>
                                  <RgeNme>
                                    <RgeNmeProps>
                                      <CBPLI>2,1,22,1,1</CBPLI>
                                      <MCN>2</MCN>
                                      <SN>1</SN>
                                      <EN>22</EN>
                                      <CN>4</CN>
                                      <CBN>1</CBN>
                                      <CBPN>1</CBPN>
                                      <PT>2</PT>
                                      <CBPRNT>8</CBPRNT>
                                      <NT>-1</NT>
                                      <SP1><![CDATA[Billion]]></SP1>
                                      <SP2/>
                                      <FFF/>
                                      <CMT/>
                                    </RgeNmeProps>
                                  </RgeNme>
                                </RgeNmes>
                              </LuTblLbl>
                            </Ctg>
                          </Ctgs>
                        </SubTtl>
                      </SubTtls>
                      <TtlCtg>
                        <TtlCtgProps>
                          <R>3</R>
                        </TtlCtgProps>
                      </TtlCtg>
                    </Elmt>
                    <Elmt>
                      <ElmtProps>
                        <CPT>2</CPT>
                      </ElmtProps>
                      <TtlCtg>
                        <TtlCtgProps>
                          <R>3</R>
                        </TtlCtgProps>
                      </TtlCtg>
                    </Elmt>
                    <Elmt>
                      <ElmtProps>
                        <CPT>2</CPT>
                      </ElmtProps>
                      <ClmnBlks>
                        <ClmnBlk>
                          <ClmnBlkProps>
                            <FCPT>0</FCPT>
                            <FCN>3</FCN>
                            <LCPT>0</LCPT>
                            <LCN>5</LCN>
                          </ClmnBlkProps>
                          <ClmnBlkPts>
                            <ClmnBlkPt>
                              <ClmnBlkPtProps>
                                <CBPT>5</CBPT>
                                <ST>4</ST>
                                <MC>True</MC>
                                <VOFFF><![CDATA[Model Start Month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5</EGN>
                      </ElmtProps>
                      <ClmnBlks>
                        <ClmnBlk>
                          <ClmnBlkProps>
                            <FCPT>0</FCPT>
                            <FCN>4</FCN>
                            <LCPT>0</LCPT>
                            <LCN>4</LCN>
                          </ClmnBlkProps>
                          <ClmnBlkPts>
                            <ClmnBlkPt>
                              <ClmnBlkPtProps>
                                <CBPT>0</CBPT>
                                <ST>25</ST>
                                <SON>6</SON>
                                <VOFFF><![CDATA[=EOMONTH(DATE(§A¿1,1,1,1,8,0,2,1,1§Z¿-1,§A¿1,1,1,1,7,0,2,1,1§Z¿+ROWS(§A¿0,2,1,1,26,1,1,1,0,0,TRUE,FALSE,1,26,1,1,0,0,0,FALSE,FALSE§Z¿)-1,1),0)+1]]></VOFFF>
                              </ClmnBlkPtProps>
                              <RgeNmes>
                                <RgeNme>
                                  <RgeNmeProps>
                                    <CBPLI>2,1,26,1,1</CBPLI>
                                    <MCN>2</MCN>
                                    <SN>1</SN>
                                    <EN>26</EN>
                                    <CN>0</CN>
                                    <CBN>1</CBN>
                                    <CBPN>1</CBPN>
                                    <PT>1</PT>
                                    <CBPRNT>2</CBPRNT>
                                    <NT>11</NT>
                                    <SP1><![CDATA[Model_Start_Mth]]></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Model Start Month]]></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Model_Start_Mth]]></VOFFF>
                              </ClmnBlkPtProps>
                            </ClmnBlkPt>
                          </ClmnBlkPts>
                        </ClmnBlk>
                      </ClmnBlks>
                      <SubTtls>
                        <SubTtl>
                          <SubTtlHdgRow>
                            <SubTtlHdgRowProps>
                              <STLI>2,1,26,1</STLI>
                              <R>0</R>
                            </SubTtlHdgRowProps>
                          </SubTtlHdgRow>
                          <Ctgs>
                            <Ctg>
                              <CtgProps>
                                <R>3</R>
                              </CtgProps>
                              <LuTblLbl>
                                <LuTblLblProps>
                                  <CLI>2,1,26,False,1</CLI>
                                  <L><![CDATA[Lookup Label <CategoryNumber>.]]></L>
                                </LuTblLblProps>
                              </LuTblLbl>
                            </Ctg>
                            <Ctg>
                              <CtgProps>
                                <R>3</R>
                              </CtgProps>
                              <LuTblLbl>
                                <LuTblLblProps>
                                  <CLI>2,1,26,False,2</CLI>
                                  <L><![CDATA[Lookup Label <CategoryNumber>.]]></L>
                                </LuTblLblProps>
                              </LuTblLbl>
                            </Ctg>
                            <Ctg>
                              <CtgProps>
                                <R>3</R>
                              </CtgProps>
                              <LuTblLbl>
                                <LuTblLblProps>
                                  <CLI>2,1,26,False,3</CLI>
                                  <L><![CDATA[Lookup Label <CategoryNumber>.]]></L>
                                </LuTblLblProps>
                              </LuTblLbl>
                            </Ctg>
                            <Ctg>
                              <CtgProps>
                                <R>3</R>
                              </CtgProps>
                              <LuTblLbl>
                                <LuTblLblProps>
                                  <CLI>2,1,26,False,4</CLI>
                                  <L><![CDATA[Lookup Label <CategoryNumber>.]]></L>
                                </LuTblLblProps>
                              </LuTblLbl>
                            </Ctg>
                            <Ctg>
                              <CtgProps>
                                <R>3</R>
                              </CtgProps>
                              <LuTblLbl>
                                <LuTblLblProps>
                                  <CLI>2,1,26,False,5</CLI>
                                  <L><![CDATA[Lookup Label <CategoryNumber>.]]></L>
                                </LuTblLblProps>
                              </LuTblLbl>
                            </Ctg>
                            <Ctg>
                              <CtgProps>
                                <R>3</R>
                              </CtgProps>
                              <LuTblLbl>
                                <LuTblLblProps>
                                  <CLI>2,1,26,False,6</CLI>
                                  <L><![CDATA[Lookup Label <CategoryNumber>.]]></L>
                                </LuTblLblProps>
                              </LuTblLbl>
                            </Ctg>
                            <Ctg>
                              <CtgProps>
                                <R>3</R>
                              </CtgProps>
                              <LuTblLbl>
                                <LuTblLblProps>
                                  <CLI>2,1,26,False,7</CLI>
                                  <L><![CDATA[Lookup Label <CategoryNumber>.]]></L>
                                </LuTblLblProps>
                              </LuTblLbl>
                            </Ctg>
                            <Ctg>
                              <CtgProps>
                                <R>3</R>
                              </CtgProps>
                              <LuTblLbl>
                                <LuTblLblProps>
                                  <CLI>2,1,26,False,8</CLI>
                                  <L><![CDATA[Lookup Label <CategoryNumber>.]]></L>
                                </LuTblLblProps>
                              </LuTblLbl>
                            </Ctg>
                            <Ctg>
                              <CtgProps>
                                <R>3</R>
                              </CtgProps>
                              <LuTblLbl>
                                <LuTblLblProps>
                                  <CLI>2,1,26,False,9</CLI>
                                  <L><![CDATA[Lookup Label <CategoryNumber>.]]></L>
                                </LuTblLblProps>
                              </LuTblLbl>
                            </Ctg>
                            <Ctg>
                              <CtgProps>
                                <R>3</R>
                              </CtgProps>
                              <LuTblLbl>
                                <LuTblLblProps>
                                  <CLI>2,1,26,False,10</CLI>
                                  <L><![CDATA[Lookup Label <CategoryNumber>.]]></L>
                                </LuTblLblProps>
                              </LuTblLbl>
                            </Ctg>
                            <Ctg>
                              <CtgProps>
                                <R>3</R>
                              </CtgProps>
                              <LuTblLbl>
                                <LuTblLblProps>
                                  <CLI>2,1,26,False,11</CLI>
                                  <L><![CDATA[Lookup Label <CategoryNumber>.]]></L>
                                </LuTblLblProps>
                              </LuTblLbl>
                            </Ctg>
                            <Ctg>
                              <CtgProps>
                                <R>3</R>
                              </CtgProps>
                              <LuTblLbl>
                                <LuTblLblProps>
                                  <CLI>2,1,26,False,12</CLI>
                                  <L><![CDATA[Lookup Label <CategoryNumber>.]]></L>
                                </LuTblLblProps>
                              </LuTblLbl>
                            </Ctg>
                          </Ctgs>
                        </SubTtl>
                      </SubTtls>
                      <TtlCtg>
                        <TtlCtgProps>
                          <R>3</R>
                        </TtlCtgProps>
                      </TtlCtg>
                    </Elmt>
                    <Elmt>
                      <ElmtProps>
                        <CPT>2</CPT>
                      </ElmtProps>
                      <TtlCtg>
                        <TtlCtgProps>
                          <R>3</R>
                        </TtlCtgProps>
                      </TtlCtg>
                    </Elmt>
                    <Elmt>
                      <ElmtProps>
                        <CPT>2</CPT>
                      </ElmtProps>
                      <ClmnBlks>
                        <ClmnBlk>
                          <ClmnBlkProps>
                            <FCPT>0</FCPT>
                            <FCN>3</FCN>
                            <LCPT>0</LCPT>
                            <LCN>5</LCN>
                          </ClmnBlkProps>
                          <ClmnBlkPts>
                            <ClmnBlkPt>
                              <ClmnBlkPtProps>
                                <CBPT>5</CBPT>
                                <ST>4</ST>
                                <MC>True</MC>
                                <VOFFF><![CDATA[Last Historical Month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6</EGN>
                      </ElmtProps>
                      <ClmnBlks>
                        <ClmnBlk>
                          <ClmnBlkProps>
                            <FCPT>0</FCPT>
                            <FCN>4</FCN>
                            <LCPT>0</LCPT>
                            <LCN>4</LCN>
                          </ClmnBlkProps>
                          <ClmnBlkPts>
                            <ClmnBlkPt>
                              <ClmnBlkPtProps>
                                <CBPT>0</CBPT>
                                <ST>25</ST>
                                <SON>9</SON>
                                <VOFFF><![CDATA[=EDATE(§A¿1,1,1,1,11,0,2,1,1§Z¿,ROWS(§A¿0,2,1,1,30,1,1,1,0,0,TRUE,FALSE,1,30,1,1,0,0,0,FALSE,FALSE§Z¿)-1)]]></VOFFF>
                              </ClmnBlkPtProps>
                              <RgeNmes>
                                <RgeNme>
                                  <RgeNmeProps>
                                    <CBPLI>2,1,30,1,1</CBPLI>
                                    <MCN>2</MCN>
                                    <SN>1</SN>
                                    <EN>30</EN>
                                    <CN>0</CN>
                                    <CBN>1</CBN>
                                    <CBPN>1</CBPN>
                                    <PT>1</PT>
                                    <CBPRNT>2</CBPRNT>
                                    <NT>11</NT>
                                    <SP1><![CDATA[Last_Hist_Mth]]></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Last Historical Month]]></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Last_Hist_Mth]]></VOFFF>
                              </ClmnBlkPtProps>
                            </ClmnBlkPt>
                          </ClmnBlkPts>
                        </ClmnBlk>
                      </ClmnBlks>
                      <SubTtls>
                        <SubTtl>
                          <SubTtlHdgRow>
                            <SubTtlHdgRowProps>
                              <STLI>2,1,30,1</STLI>
                              <R>0</R>
                            </SubTtlHdgRowProps>
                          </SubTtlHdgRow>
                          <Ctgs>
                            <Ctg>
                              <CtgProps>
                                <R>3</R>
                              </CtgProps>
                              <LuTblLbl>
                                <LuTblLblProps>
                                  <CLI>2,1,30,False,1</CLI>
                                  <L><![CDATA[Lookup Label <CategoryNumber>.]]></L>
                                </LuTblLblProps>
                              </LuTblLbl>
                            </Ctg>
                            <Ctg>
                              <CtgProps>
                                <R>3</R>
                              </CtgProps>
                              <LuTblLbl>
                                <LuTblLblProps>
                                  <CLI>2,1,30,False,2</CLI>
                                  <L><![CDATA[Lookup Label <CategoryNumber>.]]></L>
                                </LuTblLblProps>
                              </LuTblLbl>
                            </Ctg>
                            <Ctg>
                              <CtgProps>
                                <R>3</R>
                              </CtgProps>
                              <LuTblLbl>
                                <LuTblLblProps>
                                  <CLI>2,1,30,False,3</CLI>
                                  <L><![CDATA[Lookup Label <CategoryNumber>.]]></L>
                                </LuTblLblProps>
                              </LuTblLbl>
                            </Ctg>
                            <Ctg>
                              <CtgProps>
                                <R>3</R>
                              </CtgProps>
                              <LuTblLbl>
                                <LuTblLblProps>
                                  <CLI>2,1,30,False,4</CLI>
                                  <L><![CDATA[Lookup Label <CategoryNumber>.]]></L>
                                </LuTblLblProps>
                              </LuTblLbl>
                            </Ctg>
                            <Ctg>
                              <CtgProps>
                                <R>3</R>
                              </CtgProps>
                              <LuTblLbl>
                                <LuTblLblProps>
                                  <CLI>2,1,30,False,5</CLI>
                                  <L><![CDATA[Lookup Label <CategoryNumber>.]]></L>
                                </LuTblLblProps>
                              </LuTblLbl>
                            </Ctg>
                            <Ctg>
                              <CtgProps>
                                <R>3</R>
                              </CtgProps>
                              <LuTblLbl>
                                <LuTblLblProps>
                                  <CLI>2,1,30,False,6</CLI>
                                  <L><![CDATA[Lookup Label <CategoryNumber>.]]></L>
                                </LuTblLblProps>
                              </LuTblLbl>
                            </Ctg>
                            <Ctg>
                              <CtgProps>
                                <R>3</R>
                              </CtgProps>
                              <LuTblLbl>
                                <LuTblLblProps>
                                  <CLI>2,1,30,False,7</CLI>
                                  <L><![CDATA[Lookup Label <CategoryNumber>.]]></L>
                                </LuTblLblProps>
                              </LuTblLbl>
                            </Ctg>
                            <Ctg>
                              <CtgProps>
                                <R>3</R>
                              </CtgProps>
                              <LuTblLbl>
                                <LuTblLblProps>
                                  <CLI>2,1,30,False,8</CLI>
                                  <L><![CDATA[Lookup Label <CategoryNumber>.]]></L>
                                </LuTblLblProps>
                              </LuTblLbl>
                            </Ctg>
                            <Ctg>
                              <CtgProps>
                                <R>3</R>
                              </CtgProps>
                              <LuTblLbl>
                                <LuTblLblProps>
                                  <CLI>2,1,30,False,9</CLI>
                                  <L><![CDATA[Lookup Label <CategoryNumber>.]]></L>
                                </LuTblLblProps>
                              </LuTblLbl>
                            </Ctg>
                            <Ctg>
                              <CtgProps>
                                <R>3</R>
                              </CtgProps>
                              <LuTblLbl>
                                <LuTblLblProps>
                                  <CLI>2,1,30,False,10</CLI>
                                  <L><![CDATA[Lookup Label <CategoryNumber>.]]></L>
                                </LuTblLblProps>
                              </LuTblLbl>
                            </Ctg>
                            <Ctg>
                              <CtgProps>
                                <R>3</R>
                              </CtgProps>
                              <LuTblLbl>
                                <LuTblLblProps>
                                  <CLI>2,1,30,False,11</CLI>
                                  <L><![CDATA[Lookup Label <CategoryNumber>.]]></L>
                                </LuTblLblProps>
                              </LuTblLbl>
                            </Ctg>
                          </Ctgs>
                        </SubTtl>
                      </SubTtls>
                      <TtlCtg>
                        <TtlCtgProps>
                          <R>3</R>
                        </TtlCtgProps>
                      </TtlCtg>
                    </Elmt>
                    <Elmt>
                      <ElmtProps>
                        <CPT>2</CPT>
                      </ElmtProps>
                      <TtlCtg>
                        <TtlCtgProps>
                          <R>3</R>
                        </TtlCtgProps>
                      </TtlCtg>
                    </Elmt>
                    <Elmt>
                      <ElmtProps>
                        <CPT>2</CPT>
                      </ElmtProps>
                      <ClmnBlks>
                        <ClmnBlk>
                          <ClmnBlkProps>
                            <FCPT>0</FCPT>
                            <FCN>3</FCN>
                            <LCPT>0</LCPT>
                            <LCN>5</LCN>
                          </ClmnBlkProps>
                          <ClmnBlkPts>
                            <ClmnBlkPt>
                              <ClmnBlkPtProps>
                                <CBPT>5</CBPT>
                                <ST>4</ST>
                                <MC>True</MC>
                                <VOFFF><![CDATA[All Month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7</EGN>
                      </ElmtProps>
                      <ClmnBlks>
                        <ClmnBlk>
                          <ClmnBlkProps>
                            <FCPT>0</FCPT>
                            <FCN>4</FCN>
                            <LCPT>0</LCPT>
                            <LCN>4</LCN>
                          </ClmnBlkProps>
                          <ClmnBlkPts>
                            <ClmnBlkPt>
                              <ClmnBlkPtProps>
                                <CBPT>0</CBPT>
                                <ST>25</ST>
                                <SON>9</SON>
                                <VOFFF><![CDATA[=EDATE(§A¿1,1,1,1,11,0,2,1,1§Z¿,ROWS(§A¿0,2,1,1,34,1,1,1,0,0,TRUE,FALSE,1,34,1,1,0,0,0,FALSE,FALSE§Z¿)-1)]]></VOFFF>
                              </ClmnBlkPtProps>
                              <RgeNmes>
                                <RgeNme>
                                  <RgeNmeProps>
                                    <CBPLI>2,1,34,1,1</CBPLI>
                                    <MCN>2</MCN>
                                    <SN>1</SN>
                                    <EN>34</EN>
                                    <CN>0</CN>
                                    <CBN>1</CBN>
                                    <CBPN>1</CBPN>
                                    <PT>1</PT>
                                    <CBPRNT>2</CBPRNT>
                                    <NT>11</NT>
                                    <SP1><![CDATA[All_Mths]]></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Month]]></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All_Mths]]></VOFFF>
                              </ClmnBlkPtProps>
                            </ClmnBlkPt>
                          </ClmnBlkPts>
                        </ClmnBlk>
                      </ClmnBlks>
                      <SubTtls>
                        <SubTtl>
                          <SubTtlHdgRow>
                            <SubTtlHdgRowProps>
                              <STLI>2,1,34,1</STLI>
                              <R>0</R>
                            </SubTtlHdgRowProps>
                          </SubTtlHdgRow>
                          <Ctgs>
                            <Ctg>
                              <CtgProps>
                                <R>3</R>
                              </CtgProps>
                              <LuTblLbl>
                                <LuTblLblProps>
                                  <CLI>2,1,34,False,1</CLI>
                                  <L><![CDATA[Lookup Label <CategoryNumber>.]]></L>
                                </LuTblLblProps>
                              </LuTblLbl>
                            </Ctg>
                            <Ctg>
                              <CtgProps>
                                <R>3</R>
                              </CtgProps>
                              <LuTblLbl>
                                <LuTblLblProps>
                                  <CLI>2,1,34,False,2</CLI>
                                  <L><![CDATA[Lookup Label <CategoryNumber>.]]></L>
                                </LuTblLblProps>
                              </LuTblLbl>
                            </Ctg>
                            <Ctg>
                              <CtgProps>
                                <R>3</R>
                              </CtgProps>
                              <LuTblLbl>
                                <LuTblLblProps>
                                  <CLI>2,1,34,False,3</CLI>
                                  <L><![CDATA[Lookup Label <CategoryNumber>.]]></L>
                                </LuTblLblProps>
                              </LuTblLbl>
                            </Ctg>
                            <Ctg>
                              <CtgProps>
                                <R>3</R>
                              </CtgProps>
                              <LuTblLbl>
                                <LuTblLblProps>
                                  <CLI>2,1,34,False,4</CLI>
                                  <L><![CDATA[Lookup Label <CategoryNumber>.]]></L>
                                </LuTblLblProps>
                              </LuTblLbl>
                            </Ctg>
                            <Ctg>
                              <CtgProps>
                                <R>3</R>
                              </CtgProps>
                              <LuTblLbl>
                                <LuTblLblProps>
                                  <CLI>2,1,34,False,5</CLI>
                                  <L><![CDATA[Lookup Label <CategoryNumber>.]]></L>
                                </LuTblLblProps>
                              </LuTblLbl>
                            </Ctg>
                            <Ctg>
                              <CtgProps>
                                <R>3</R>
                              </CtgProps>
                              <LuTblLbl>
                                <LuTblLblProps>
                                  <CLI>2,1,34,False,6</CLI>
                                  <L><![CDATA[Lookup Label <CategoryNumber>.]]></L>
                                </LuTblLblProps>
                              </LuTblLbl>
                            </Ctg>
                            <Ctg>
                              <CtgProps>
                                <R>3</R>
                              </CtgProps>
                              <LuTblLbl>
                                <LuTblLblProps>
                                  <CLI>2,1,34,False,7</CLI>
                                  <L><![CDATA[Lookup Label <CategoryNumber>.]]></L>
                                </LuTblLblProps>
                              </LuTblLbl>
                            </Ctg>
                            <Ctg>
                              <CtgProps>
                                <R>3</R>
                              </CtgProps>
                              <LuTblLbl>
                                <LuTblLblProps>
                                  <CLI>2,1,34,False,8</CLI>
                                  <L><![CDATA[Lookup Label <CategoryNumber>.]]></L>
                                </LuTblLblProps>
                              </LuTblLbl>
                            </Ctg>
                            <Ctg>
                              <CtgProps>
                                <R>3</R>
                              </CtgProps>
                              <LuTblLbl>
                                <LuTblLblProps>
                                  <CLI>2,1,34,False,9</CLI>
                                  <L><![CDATA[Lookup Label <CategoryNumber>.]]></L>
                                </LuTblLblProps>
                              </LuTblLbl>
                            </Ctg>
                            <Ctg>
                              <CtgProps>
                                <R>3</R>
                              </CtgProps>
                              <LuTblLbl>
                                <LuTblLblProps>
                                  <CLI>2,1,34,False,10</CLI>
                                  <L><![CDATA[Lookup Label <CategoryNumber>.]]></L>
                                </LuTblLblProps>
                              </LuTblLbl>
                            </Ctg>
                            <Ctg>
                              <CtgProps>
                                <R>3</R>
                              </CtgProps>
                              <LuTblLbl>
                                <LuTblLblProps>
                                  <CLI>2,1,34,False,11</CLI>
                                  <L><![CDATA[Lookup Label <CategoryNumber>.]]></L>
                                </LuTblLblProps>
                              </LuTblLbl>
                            </Ctg>
                            <Ctg>
                              <CtgProps>
                                <R>3</R>
                              </CtgProps>
                              <LuTblLbl>
                                <LuTblLblProps>
                                  <CLI>2,1,34,False,12</CLI>
                                  <L><![CDATA[Lookup Label <CategoryNumber>.]]></L>
                                </LuTblLblProps>
                              </LuTblLbl>
                            </Ctg>
                          </Ctgs>
                        </SubTtl>
                      </SubTtls>
                      <TtlCtg>
                        <TtlCtgProps>
                          <R>3</R>
                        </TtlCtgProps>
                      </TtlCtg>
                    </Elmt>
                  </Elmts>
                </Sect>
              </Sects>
            </ModComp>
            <ModComp>
              <ModCompProps>
                <MN>1</MN>
                <MCN>3</MCN>
                <MCTK>PT</MCTK>
                <RT><![CDATA[Monthly Historical]]></RT>
                <ERN>MODMC3</ERN>
                <MCST>-1</MCST>
                <IPMC>False</IPMC>
                <SN>0</SN>
                <LODS>False</LODS>
                <LST>False</LST>
                <HS>False</HS>
                <IBOA>3</IBOA>
                <IB>True</IB>
                <CI/>
                <PTI><![CDATA[Mthly_Hist]]></PTI>
                <PTP>False</PTP>
                <PTD><![CDATA[Monthly historical time series periods.]]></PTD>
                <PTMCN>3</PTMCN>
                <CROL>3</CROL>
                <CCOL>3</CCOL>
                <AMFN>0</AMFN>
              </ModCompProps>
              <PrdTitlsBlks>
                <PrdTitlsBlk>
                  <PrdTitlsBlkProps>
                    <LI>3,1</LI>
                    <UPLC>False</UPLC>
                    <PLCT>0</PLCT>
                    <PLCCBPLI/>
                    <PLCRNN>0</PLCRNN>
                    <ICEN>0</ICEN>
                    <ICGT>0</ICGT>
                    <ICOL>3</ICOL>
                    <ICVT>0</ICVT>
                    <ICUM>0</ICUM>
                    <ICLCT>0</ICLCT>
                    <ICLCCBPLI/>
                    <ICLCRNN>0</ICLCRNN>
                    <HUC>False</HUC>
                  </PrdTitlsBlkProps>
                </PrdTitlsBlk>
                <PrdTitlsBlk>
                  <PrdTitlsBlkProps>
                    <LI>3,2</LI>
                    <UPLC>False</UPLC>
                    <PLCT>0</PLCT>
                    <PLCCBPLI/>
                    <PLCRNN>0</PLCRNN>
                    <ICEN>0</ICEN>
                    <ICGT>0</ICGT>
                    <ICOL>3</ICOL>
                    <ICVT>0</ICVT>
                    <ICUM>0</ICUM>
                    <ICLCT>0</ICLCT>
                    <ICLCCBPLI/>
                    <ICLCRNN>0</ICLCRNN>
                    <HUC>False</HUC>
                  </PrdTitlsBlkProps>
                </PrdTitlsBlk>
                <PrdTitlsBlk>
                  <PrdTitlsBlkProps>
                    <LI>3,3</LI>
                    <UPLC>True</UPLC>
                    <PLCT>2</PLCT>
                    <PLCCBPLI>1,1,23,2,1</PLCCBPLI>
                    <PLCRNN>1</PLCRNN>
                    <ICEN>8</ICEN>
                    <ICGT>0</ICGT>
                    <ICOL>3</ICOL>
                    <ICVT>1</ICVT>
                    <ICUM>1</ICUM>
                    <ICLCT>2</ICLCT>
                    <ICLCCBPLI>1,1,24,2,1</ICLCCBPLI>
                    <ICLCRNN>1</ICLCRNN>
                    <HUC>False</HUC>
                  </PrdTitlsBlkProps>
                </PrdTitlsBlk>
              </PrdTitlsBlks>
              <FrzPnes>
                <FrzPnesProps>
                  <MN>1</MN>
                  <MCN>3</MCN>
                  <FPRPT>4</FPRPT>
                  <FPREN>12</FPREN>
                  <FPCPT>3</FPCPT>
                  <FPCN>10</FPCN>
                  <FPCOT>0</FPCOT>
                  <FPCOC>0</FPCOC>
                  <FPCPTBN>3</FPCPTBN>
                </FrzPnesProps>
              </FrzPnes>
              <Sects>
                <Sect>
                  <SectProps>
                    <LI>3,1</LI>
                    <EGN>0</EGN>
                  </SectProps>
                  <Elmts>
                    <Elmt>
                      <ElmtProps>
                        <CPT>2</CPT>
                      </ElmtProps>
                      <ClmnBlks>
                        <ClmnBlk>
                          <ClmnBlkProps>
                            <FCPT>0</FCPT>
                            <FCN>2</FCN>
                            <LCPT>1</LCPT>
                            <LCN>2</LCN>
                            <LCOT>0</LCOT>
                            <LCOC>0</LCOC>
                          </ClmnBlkProps>
                          <ClmnBlkPts>
                            <ClmnBlkPt>
                              <ClmnBlkPtProps>
                                <CBPT>5</CBPT>
                                <ST>-1</ST>
                                <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ST>
                                <VOFFF/>
                              </ClmnBlkPtProps>
                            </ClmnBlkPt>
                          </ClmnBlkPts>
                        </ClmnBlk>
                      </ClmnBlks>
                      <TtlCtg/>
                    </Elmt>
                    <Elmt>
                      <ElmtProps>
                        <CPT>2</CPT>
                      </ElmtProps>
                      <ClmnBlks>
                        <ClmnBlk>
                          <ClmnBlkProps>
                            <FCPT>0</FCPT>
                            <FCN>2</FCN>
                            <LCPT>1</LCPT>
                            <LCN>2</LCN>
                            <LCOT>0</LCOT>
                            <LCOC>0</LCOC>
                          </ClmnBlkProps>
                          <ClmnBlkPts>
                            <ClmnBlkPt>
                              <ClmnBlkPtProps>
                                <CBPT>5</CBPT>
                                <ST>22</ST>
                                <VOFFF><![CDATA[Month Ending]]></VOFFF>
                              </ClmnBlkPtProps>
                            </ClmnBlkPt>
                          </ClmnBlkPts>
                        </ClmnBlk>
                        <ClmnBlk>
                          <ClmnBlkProps>
                            <FCPT>2</FCPT>
                            <FCN>3</FCN>
                            <FCOT>1</FCOT>
                            <FCOC>1</FCOC>
                            <LCPT>1</LCPT>
                            <LCN>9</LCN>
                            <LCOT>0</LCOT>
                            <LCOC>6</LCOC>
                          </ClmnBlkProps>
                          <ClmnBlkPts>
                            <ClmnBlkPt>
                              <ClmnBlkPtProps>
                                <CBPT>5</CBPT>
                                <ST>22</ST>
                                <VOFFF/>
                              </ClmnBlkPtProps>
                            </ClmnBlkPt>
                          </ClmnBlkPts>
                        </ClmnBlk>
                        <ClmnBlk>
                          <ClmnBlkProps>
                            <FCPT>2</FCPT>
                            <FCN>10</FCN>
                            <FCOT>1</FCOT>
                            <FCOC>1</FCOC>
                            <LCPT>1</LCPT>
                            <LCN>12</LCN>
                            <LCOT>0</LCOT>
                            <LCOC>2</LCOC>
                          </ClmnBlkProps>
                          <ClmnBlkPts>
                            <ClmnBlkPt>
                              <ClmnBlkPtProps>
                                <CBPT>5</CBPT>
                                <ST>22</ST>
                                <SON>7</SON>
                                <VOFFF><![CDATA[=TEXT(§A¿9,3,0,0,1,5,3,1,-1,0,0,FALSE,FALSE§Z¿,"mmm-yy")]]></VOFFF>
                              </ClmnBlkPtProps>
                            </ClmnBlkPt>
                          </ClmnBlkPts>
                        </ClmnBlk>
                      </ClmnBlks>
                      <TtlCtg/>
                    </Elmt>
                    <Elmt>
                      <ElmtProps>
                        <CPT>2</CPT>
                      </ElmtProps>
                      <ClmnBlks>
                        <ClmnBlk>
                          <ClmnBlkProps>
                            <FCPT>0</FCPT>
                            <FCN>2</FCN>
                            <LCPT>1</LCPT>
                            <LCN>2</LCN>
                            <LCOT>0</LCOT>
                            <LCOC>0</LCOC>
                          </ClmnBlkProps>
                          <ClmnBlkPts>
                            <ClmnBlkPt>
                              <ClmnBlkPtProps>
                                <CBPT>5</CBPT>
                                <ST>22</ST>
                                <SON>1</SON>
                                <VOFFF><![CDATA[Month]]></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12</LCN>
                            <LCOT>0</LCOT>
                            <LCOC>2</LCOC>
                          </ClmnBlkProps>
                          <ClmnBlkPts>
                            <ClmnBlkPt>
                              <ClmnBlkPtProps>
                                <CBPT>5</CBPT>
                                <ST>22</ST>
                                <SON>8</SON>
                                <VOFFF><![CDATA[="M"&§A¿9,3,0,0,1,9,3,1,-1,0,0,FALSE,FALSE§Z¿&IF(§A¿9,3,0,0,1,6,3,1,-1,0,0,FALSE,FALSE§Z¿>§A¿1,1,1,1,23,0,2,1,1§Z¿,§A¿1,1,1,1,27,0,2,1,1§Z¿,§A¿1,1,1,1,26,0,2,1,1§Z¿)]]>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17</ST>
                                <VOFFF><![CDATA[=EDATE(§A¿1,1,1,1,11,0,2,1,1§Z¿,§A¿9,3,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17</ST>
                                <VOFFF><![CDATA[=EDATE(§A¿1,1,1,1,11,0,2,1,1§Z¿,§A¿9,3,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18</ST>
                                <SON>3</SON>
                                <VOFFF><![CDATA[=COLUMNS(§A¿9,3,0,1,1,6,3,1,-1,0,0,FALSE,TRUE,1,6,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16</ST>
                                <VOFFF><![CDATA[=YEAR(§A¿9,3,0,0,1,5,3,1,-1,0,0,FALSE,FALSE§Z¿)+IF(MONTH(§A¿9,3,0,0,1,5,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Active Column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18</ST>
                                <SON>3</SON>
                                <VOFFF><![CDATA[=IF(§A¿9,3,0,0,1,6,3,1,-1,0,0,FALSE,FALSE§Z¿<=MIN(§A¿1,1,1,1,23,0,2,1,1§Z¿,§A¿1,1,1,1,10,0,2,1,1§Z¿),§A¿9,3,0,0,1,6,3,1,-1,0,0,FALSE,FALSE§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18</ST>
                                <SON>3</SON>
                                <VOFFF><![CDATA[=MOD(MONTH(§A¿9,3,0,0,1,5,3,1,-1,0,0,FALSE,FALSE§Z¿)-§A¿1,1,1,1,7,0,2,1,1§Z¿-1,§A¿1,2,2,1,14,7,1,1,1§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6</ST>
                                <SON>7</SON>
                                <VOFFF><![CDATA[="M"&§A¿9,3,0,0,1,9,3,1,-1,0,0,FALSE,FALSE§Z¿&"-"&§A¿9,3,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Quarter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6</ST>
                                <SON>7</SON>
                                <VOFFF><![CDATA[="Q"&INT((§A¿9,3,0,0,1,9,3,1,-1,0,0,FALSE,FALSE§Z¿-1)/§A¿1,2,2,1,14,5,1,1,1§Z¿)+1&"-"&§A¿9,3,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Half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6</ST>
                                <SON>7</SON>
                                <VOFFF><![CDATA[="H"&INT((§A¿9,3,0,0,1,9,3,1,-1,0,0,FALSE,FALSE§Z¿-1)/§A¿1,2,2,1,14,6,1,1,1§Z¿)+1&"-"&§A¿9,3,0,0,1,7,3,1,-1,0,0,FALSE,FALSE§Z¿]]></VOFFF>
                              </ClmnBlkPtProps>
                            </ClmnBlkPt>
                          </ClmnBlkPts>
                        </ClmnBlk>
                      </ClmnBlks>
                      <TtlCtg>
                        <TtlCtgProps>
                          <R>1</R>
                        </TtlCtgProps>
                      </TtlCtg>
                    </Elmt>
                  </Elmts>
                </Sect>
              </Sects>
            </ModComp>
            <ModComp>
              <ModCompProps>
                <MN>1</MN>
                <MCN>4</MCN>
                <MCTK>PT</MCTK>
                <RT><![CDATA[Monthly Forecast]]></RT>
                <ERN>MODMC4</ERN>
                <MCST>-1</MCST>
                <IPMC>False</IPMC>
                <SN>0</SN>
                <LODS>False</LODS>
                <LST>False</LST>
                <HS>False</HS>
                <IBOA>4</IBOA>
                <IB>False</IB>
                <CI/>
                <PTI><![CDATA[Mthly_Fcast]]></PTI>
                <PTP>False</PTP>
                <PTD><![CDATA[Monthly forecast time series periods.]]></PTD>
                <PTMCN>4</PTMCN>
                <CROL>3</CROL>
                <CCOL>3</CCOL>
                <AMFN>0</AMFN>
              </ModCompProps>
              <PrdTitlsBlks>
                <PrdTitlsBlk>
                  <PrdTitlsBlkProps>
                    <LI>4,1</LI>
                    <UPLC>False</UPLC>
                    <PLCT>0</PLCT>
                    <PLCCBPLI/>
                    <PLCRNN>0</PLCRNN>
                    <ICEN>0</ICEN>
                    <ICGT>0</ICGT>
                    <ICOL>2</ICOL>
                    <ICVT>1</ICVT>
                    <ICUM>0</ICUM>
                    <ICLCT>0</ICLCT>
                    <ICLCCBPLI/>
                    <ICLCRNN>0</ICLCRNN>
                    <HUC>False</HUC>
                  </PrdTitlsBlkProps>
                </PrdTitlsBlk>
                <PrdTitlsBlk>
                  <PrdTitlsBlkProps>
                    <LI>4,2</LI>
                    <UPLC>False</UPLC>
                    <PLCT>0</PLCT>
                    <PLCCBPLI/>
                    <PLCRNN>0</PLCRNN>
                    <ICEN>0</ICEN>
                    <ICGT>0</ICGT>
                    <ICOL>2</ICOL>
                    <ICVT>1</ICVT>
                    <ICUM>0</ICUM>
                    <ICLCT>0</ICLCT>
                    <ICLCCBPLI/>
                    <ICLCRNN>0</ICLCRNN>
                    <HUC>False</HUC>
                  </PrdTitlsBlkProps>
                </PrdTitlsBlk>
                <PrdTitlsBlk>
                  <PrdTitlsBlkProps>
                    <LI>4,3</LI>
                    <UPLC>True</UPLC>
                    <PLCT>2</PLCT>
                    <PLCCBPLI>1,1,10,2,1</PLCCBPLI>
                    <PLCRNN>1</PLCRNN>
                    <ICEN>8</ICEN>
                    <ICGT>0</ICGT>
                    <ICOL>3</ICOL>
                    <ICVT>1</ICVT>
                    <ICUM>1</ICUM>
                    <ICLCT>2</ICLCT>
                    <ICLCCBPLI>1,1,24,2,1</ICLCCBPLI>
                    <ICLCRNN>1</ICLCRNN>
                    <HUC>False</HUC>
                  </PrdTitlsBlkProps>
                </PrdTitlsBlk>
              </PrdTitlsBlks>
              <FrzPnes>
                <FrzPnesProps>
                  <MN>1</MN>
                  <MCN>4</MCN>
                  <FPRPT>4</FPRPT>
                  <FPREN>12</FPREN>
                  <FPCPT>3</FPCPT>
                  <FPCN>10</FPCN>
                  <FPCOT>0</FPCOT>
                  <FPCOC>0</FPCOC>
                  <FPCPTBN>3</FPCPTBN>
                </FrzPnesProps>
              </FrzPnes>
              <Sects>
                <Sect>
                  <SectProps>
                    <LI>4,1</LI>
                    <EGN>0</EGN>
                  </SectProps>
                  <Elmts>
                    <Elmt>
                      <ElmtProps>
                        <CPT>2</CPT>
                      </ElmtProps>
                      <ClmnBlks>
                        <ClmnBlk>
                          <ClmnBlkProps>
                            <FCPT>0</FCPT>
                            <FCN>2</FCN>
                            <LCPT>1</LCPT>
                            <LCN>2</LCN>
                            <LCOT>0</LCOT>
                            <LCOC>0</LCOC>
                          </ClmnBlkProps>
                          <ClmnBlkPts>
                            <ClmnBlkPt>
                              <ClmnBlkPtProps>
                                <CBPT>5</CBPT>
                                <ST>-1</ST>
                                <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ST>
                                <VOFFF/>
                              </ClmnBlkPtProps>
                            </ClmnBlkPt>
                          </ClmnBlkPts>
                        </ClmnBlk>
                      </ClmnBlks>
                      <TtlCtg/>
                    </Elmt>
                    <Elmt>
                      <ElmtProps>
                        <CPT>2</CPT>
                      </ElmtProps>
                      <ClmnBlks>
                        <ClmnBlk>
                          <ClmnBlkProps>
                            <FCPT>0</FCPT>
                            <FCN>2</FCN>
                            <LCPT>1</LCPT>
                            <LCN>2</LCN>
                            <LCOT>0</LCOT>
                            <LCOC>0</LCOC>
                          </ClmnBlkProps>
                          <ClmnBlkPts>
                            <ClmnBlkPt>
                              <ClmnBlkPtProps>
                                <CBPT>5</CBPT>
                                <ST>22</ST>
                                <VOFFF><![CDATA[Month Ending]]></VOFFF>
                              </ClmnBlkPtProps>
                            </ClmnBlkPt>
                          </ClmnBlkPts>
                        </ClmnBlk>
                        <ClmnBlk>
                          <ClmnBlkProps>
                            <FCPT>2</FCPT>
                            <FCN>3</FCN>
                            <FCOT>1</FCOT>
                            <FCOC>1</FCOC>
                            <LCPT>1</LCPT>
                            <LCN>9</LCN>
                            <LCOT>0</LCOT>
                            <LCOC>6</LCOC>
                          </ClmnBlkProps>
                          <ClmnBlkPts>
                            <ClmnBlkPt>
                              <ClmnBlkPtProps>
                                <CBPT>5</CBPT>
                                <ST>22</ST>
                                <VOFFF/>
                              </ClmnBlkPtProps>
                            </ClmnBlkPt>
                          </ClmnBlkPts>
                        </ClmnBlk>
                        <ClmnBlk>
                          <ClmnBlkProps>
                            <FCPT>2</FCPT>
                            <FCN>10</FCN>
                            <FCOT>1</FCOT>
                            <FCOC>1</FCOC>
                            <LCPT>1</LCPT>
                            <LCN>21</LCN>
                            <LCOT>0</LCOT>
                            <LCOC>11</LCOC>
                          </ClmnBlkProps>
                          <ClmnBlkPts>
                            <ClmnBlkPt>
                              <ClmnBlkPtProps>
                                <CBPT>5</CBPT>
                                <ST>22</ST>
                                <SON>7</SON>
                                <VOFFF><![CDATA[=TEXT(§A¿9,4,0,0,1,5,3,1,-1,0,0,FALSE,FALSE§Z¿,"mmm-yy")]]></VOFFF>
                              </ClmnBlkPtProps>
                            </ClmnBlkPt>
                          </ClmnBlkPts>
                        </ClmnBlk>
                      </ClmnBlks>
                      <TtlCtg/>
                    </Elmt>
                    <Elmt>
                      <ElmtProps>
                        <CPT>2</CPT>
                      </ElmtProps>
                      <ClmnBlks>
                        <ClmnBlk>
                          <ClmnBlkProps>
                            <FCPT>0</FCPT>
                            <FCN>2</FCN>
                            <LCPT>1</LCPT>
                            <LCN>2</LCN>
                            <LCOT>0</LCOT>
                            <LCOC>0</LCOC>
                          </ClmnBlkProps>
                          <ClmnBlkPts>
                            <ClmnBlkPt>
                              <ClmnBlkPtProps>
                                <CBPT>5</CBPT>
                                <ST>22</ST>
                                <SON>1</SON>
                                <VOFFF><![CDATA[Month]]></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21</LCN>
                            <LCOT>0</LCOT>
                            <LCOC>11</LCOC>
                          </ClmnBlkProps>
                          <ClmnBlkPts>
                            <ClmnBlkPt>
                              <ClmnBlkPtProps>
                                <CBPT>5</CBPT>
                                <ST>22</ST>
                                <SON>8</SON>
                                <VOFFF><![CDATA[="M"&§A¿9,4,0,0,1,9,3,1,-1,0,0,FALSE,FALSE§Z¿&IF(§A¿9,4,0,0,1,6,3,1,-1,0,0,FALSE,FALSE§Z¿>§A¿1,1,1,1,23,0,2,1,1§Z¿,§A¿1,1,1,1,27,0,2,1,1§Z¿,§A¿1,1,1,1,26,0,2,1,1§Z¿)]]>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17</ST>
                                <VOFFF><![CDATA[=EDATE(§A¿1,1,1,1,11,0,2,1,1§Z¿,§A¿9,4,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17</ST>
                                <VOFFF><![CDATA[=EDATE(§A¿1,1,1,1,11,0,2,1,1§Z¿,§A¿9,4,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18</ST>
                                <SON>3</SON>
                                <VOFFF><![CDATA[=COLUMNS(§A¿9,4,0,1,1,6,3,1,-1,0,0,FALSE,TRUE,1,6,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16</ST>
                                <VOFFF><![CDATA[=YEAR(§A¿9,4,0,0,1,5,3,1,-1,0,0,FALSE,FALSE§Z¿)+IF(MONTH(§A¿9,4,0,0,1,5,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Active Column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18</ST>
                                <SON>3</SON>
                                <VOFFF><![CDATA[=IF(AND(§A¿9,4,0,0,1,6,3,1,-1,0,0,FALSE,FALSE§Z¿>§A¿1,1,1,1,23,0,2,1,1§Z¿,§A¿9,4,0,0,1,6,3,1,-1,0,0,FALSE,FALSE§Z¿<=§A¿1,1,1,1,10,0,2,1,1§Z¿),§A¿9,4,0,0,1,6,3,1,-1,0,0,FALSE,FALSE§Z¿-§A¿1,1,1,1,23,0,2,1,1§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18</ST>
                                <SON>3</SON>
                                <VOFFF><![CDATA[=MOD(MONTH(§A¿9,4,0,0,1,5,3,1,-1,0,0,FALSE,FALSE§Z¿)-§A¿1,1,1,1,7,0,2,1,1§Z¿-1,§A¿1,2,2,1,14,7,1,1,1§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6</ST>
                                <SON>7</SON>
                                <VOFFF><![CDATA[="M"&§A¿9,4,0,0,1,9,3,1,-1,0,0,FALSE,FALSE§Z¿&"-"&§A¿9,4,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Quarter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6</ST>
                                <SON>7</SON>
                                <VOFFF><![CDATA[="Q"&INT((§A¿9,4,0,0,1,9,3,1,-1,0,0,FALSE,FALSE§Z¿-1)/§A¿1,2,2,1,14,5,1,1,1§Z¿)+1&"-"&§A¿9,4,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SON>1</SON>
                                <VOFFF><![CDATA[Half Key]]></VOFFF>
                              </ClmnBlkPtProps>
                            </ClmnBlkPt>
                          </ClmnBlkPts>
                        </ClmnBlk>
                        <ClmnBlk>
                          <ClmnBlkProps>
                            <FCPT>2</FCPT>
                            <FCN>3</FCN>
                            <FCOT>1</FCOT>
                            <FCOC>1</FCOC>
                            <LCPT>1</LCPT>
                            <LCN>9</LCN>
                            <LCOT>0</LCOT>
                            <LCOC>6</LCOC>
                          </ClmnBlkProps>
                          <ClmnBlkPts>
                            <ClmnBlkPt>
                              <ClmnBlkPtProps>
                                <CBPT>5</CBPT>
                                <ST>-1</ST>
                                <SON>1</SON>
                                <VOFFF/>
                              </ClmnBlkPtProps>
                            </ClmnBlkPt>
                          </ClmnBlkPts>
                        </ClmnBlk>
                        <ClmnBlk>
                          <ClmnBlkProps>
                            <FCPT>2</FCPT>
                            <FCN>10</FCN>
                            <FCOT>1</FCOT>
                            <FCOC>1</FCOC>
                            <LCPT>1</LCPT>
                            <LCN>21</LCN>
                            <LCOT>0</LCOT>
                            <LCOC>11</LCOC>
                          </ClmnBlkProps>
                          <ClmnBlkPts>
                            <ClmnBlkPt>
                              <ClmnBlkPtProps>
                                <CBPT>5</CBPT>
                                <ST>6</ST>
                                <SON>8</SON>
                                <VOFFF><![CDATA[="H"&INT((§A¿9,4,0,0,1,9,3,1,-1,0,0,FALSE,FALSE§Z¿-1)/§A¿1,2,2,1,14,6,1,1,1§Z¿)+1&"-"&§A¿9,4,0,0,1,7,3,1,-1,0,0,FALSE,FALSE§Z¿]]></VOFFF>
                              </ClmnBlkPtProps>
                            </ClmnBlkPt>
                          </ClmnBlkPts>
                        </ClmnBlk>
                      </ClmnBlks>
                      <TtlCtg>
                        <TtlCtgProps>
                          <R>1</R>
                        </TtlCtgProps>
                      </TtlCtg>
                    </Elmt>
                  </Elmts>
                </Sect>
              </Sects>
            </ModComp>
            <ModComp>
              <ModCompProps>
                <MN>1</MN>
                <MCN>5</MCN>
                <MCTK>PT</MCTK>
                <RT><![CDATA[Monthly All Periods]]></RT>
                <ERN>MODMC5</ERN>
                <MCST>-1</MCST>
                <IPMC>False</IPMC>
                <SN>0</SN>
                <LODS>False</LODS>
                <LST>False</LST>
                <HS>False</HS>
                <IBOA>5</IBOA>
                <IB>True</IB>
                <CI/>
                <PTI><![CDATA[Mthly_All]]></PTI>
                <PTP>True</PTP>
                <PTD><![CDATA[Monthly all periods time series periods.]]></PTD>
                <PTMCN>5</PTMCN>
                <CROL>3</CROL>
                <CCOL>3</CCOL>
                <AMFN>0</AMFN>
              </ModCompProps>
              <PrdTitlsBlks>
                <PrdTitlsBlk>
                  <PrdTitlsBlkProps>
                    <LI>5,1</LI>
                    <UPLC>False</UPLC>
                    <PLCT>0</PLCT>
                    <PLCCBPLI/>
                    <PLCRNN>0</PLCRNN>
                    <ICEN>0</ICEN>
                    <ICGT>0</ICGT>
                    <ICOL>3</ICOL>
                    <ICVT>0</ICVT>
                    <ICUM>0</ICUM>
                    <ICLCT>0</ICLCT>
                    <ICLCCBPLI/>
                    <ICLCRNN>0</ICLCRNN>
                    <HUC>False</HUC>
                  </PrdTitlsBlkProps>
                </PrdTitlsBlk>
                <PrdTitlsBlk>
                  <PrdTitlsBlkProps>
                    <LI>5,2</LI>
                    <UPLC>False</UPLC>
                    <PLCT>0</PLCT>
                    <PLCCBPLI/>
                    <PLCRNN>0</PLCRNN>
                    <ICEN>0</ICEN>
                    <ICGT>0</ICGT>
                    <ICOL>3</ICOL>
                    <ICVT>0</ICVT>
                    <ICUM>0</ICUM>
                    <ICLCT>0</ICLCT>
                    <ICLCCBPLI/>
                    <ICLCRNN>0</ICLCRNN>
                    <HUC>False</HUC>
                  </PrdTitlsBlkProps>
                </PrdTitlsBlk>
                <PrdTitlsBlk>
                  <PrdTitlsBlkProps>
                    <LI>5,3</LI>
                    <UPLC>True</UPLC>
                    <PLCT>2</PLCT>
                    <PLCCBPLI>1,1,10,2,1</PLCCBPLI>
                    <PLCRNN>1</PLCRNN>
                    <ICEN>0</ICEN>
                    <ICGT>0</ICGT>
                    <ICOL>3</ICOL>
                    <ICVT>0</ICVT>
                    <ICUM>1</ICUM>
                    <ICLCT>2</ICLCT>
                    <ICLCCBPLI>1,1,24,2,1</ICLCCBPLI>
                    <ICLCRNN>1</ICLCRNN>
                    <HUC>False</HUC>
                  </PrdTitlsBlkProps>
                </PrdTitlsBlk>
              </PrdTitlsBlks>
              <ClmnSpns>
                <ClmnSpn>
                  <ClmnSpnProps>
                    <PT>1</PT>
                    <SN>0</SN>
                    <MCN>5</MCN>
                    <CWSN>1</CWSN>
                    <FCPT>3</FCPT>
                    <FCN>10</FCN>
                    <FCOT>0</FCOT>
                    <FCOC>0</FCOC>
                    <FCPTBMCN>5</FCPTBMCN>
                    <FCPTBN>3</FCPTBN>
                    <LCPT>3</LCPT>
                    <LCN>21</LCN>
                    <LCOT>1</LCOT>
                    <LCOC>0</LCOC>
                    <LCPTBMCN>5</LCPTBMCN>
                    <LCPTBN>3</LCPTBN>
                    <CW>11</CW>
                    <OL>1</OL>
                    <HD>False</HD>
                  </ClmnSpnProps>
                </ClmnSpn>
              </ClmnSpns>
              <FrzPnes>
                <FrzPnesProps>
                  <MN>1</MN>
                  <MCN>5</MCN>
                  <FPRPT>4</FPRPT>
                  <FPREN>12</FPREN>
                  <FPCPT>3</FPCPT>
                  <FPCN>10</FPCN>
                  <FPCOT>0</FPCOT>
                  <FPCOC>0</FPCOC>
                  <FPCPTBN>3</FPCPTBN>
                </FrzPnesProps>
              </FrzPnes>
              <Sects>
                <Sect>
                  <SectProps>
                    <LI>5,1</LI>
                    <EGN>0</EGN>
                  </SectProps>
                  <Elmts>
                    <Elmt>
                      <ElmtProps>
                        <CPT>2</CPT>
                      </ElmtProps>
                      <ClmnBlks>
                        <ClmnBlk>
                          <ClmnBlkProps>
                            <FCPT>0</FCPT>
                            <FCN>2</FCN>
                            <LCPT>1</LCPT>
                            <LCN>2</LCN>
                            <LCOT>0</LCOT>
                            <LCOC>0</LCOC>
                          </ClmnBlkProps>
                          <ClmnBlkPts>
                            <ClmnBlkPt>
                              <ClmnBlkPtProps>
                                <CBPT>5</CBPT>
                                <ST>-1</ST>
                                <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ST>
                                <VOFFF/>
                              </ClmnBlkPtProps>
                            </ClmnBlkPt>
                          </ClmnBlkPts>
                        </ClmnBlk>
                      </ClmnBlks>
                      <TtlCtg/>
                    </Elmt>
                    <Elmt>
                      <ElmtProps>
                        <CPT>2</CPT>
                      </ElmtProps>
                      <ClmnBlks>
                        <ClmnBlk>
                          <ClmnBlkProps>
                            <FCPT>0</FCPT>
                            <FCN>2</FCN>
                            <LCPT>1</LCPT>
                            <LCN>2</LCN>
                            <LCOT>0</LCOT>
                            <LCOC>0</LCOC>
                          </ClmnBlkProps>
                          <ClmnBlkPts>
                            <ClmnBlkPt>
                              <ClmnBlkPtProps>
                                <CBPT>5</CBPT>
                                <ST>22</ST>
                                <VOFFF><![CDATA[Month Ending]]></VOFFF>
                              </ClmnBlkPtProps>
                            </ClmnBlkPt>
                          </ClmnBlkPts>
                        </ClmnBlk>
                        <ClmnBlk>
                          <ClmnBlkProps>
                            <FCPT>2</FCPT>
                            <FCN>3</FCN>
                            <FCOT>1</FCOT>
                            <FCOC>1</FCOC>
                            <LCPT>1</LCPT>
                            <LCN>9</LCN>
                            <LCOT>0</LCOT>
                            <LCOC>6</LCOC>
                          </ClmnBlkProps>
                          <ClmnBlkPts>
                            <ClmnBlkPt>
                              <ClmnBlkPtProps>
                                <CBPT>5</CBPT>
                                <ST>22</ST>
                                <VOFFF/>
                              </ClmnBlkPtProps>
                            </ClmnBlkPt>
                          </ClmnBlkPts>
                        </ClmnBlk>
                        <ClmnBlk>
                          <ClmnBlkProps>
                            <FCPT>2</FCPT>
                            <FCN>10</FCN>
                            <FCOT>1</FCOT>
                            <FCOC>1</FCOC>
                            <LCPT>1</LCPT>
                            <LCN>21</LCN>
                            <LCOT>0</LCOT>
                            <LCOC>11</LCOC>
                          </ClmnBlkProps>
                          <ClmnBlkPts>
                            <ClmnBlkPt>
                              <ClmnBlkPtProps>
                                <CBPT>5</CBPT>
                                <ST>22</ST>
                                <SON>7</SON>
                                <VOFFF><![CDATA[=TEXT(§A¿9,5,0,0,1,5,3,1,-1,0,0,FALSE,FALSE§Z¿,"mmm-yy")]]></VOFFF>
                              </ClmnBlkPtProps>
                            </ClmnBlkPt>
                          </ClmnBlkPts>
                        </ClmnBlk>
                      </ClmnBlks>
                      <TtlCtg/>
                    </Elmt>
                    <Elmt>
                      <ElmtProps>
                        <CPT>2</CPT>
                      </ElmtProps>
                      <ClmnBlks>
                        <ClmnBlk>
                          <ClmnBlkProps>
                            <FCPT>0</FCPT>
                            <FCN>2</FCN>
                            <LCPT>1</LCPT>
                            <LCN>2</LCN>
                            <LCOT>0</LCOT>
                            <LCOC>0</LCOC>
                          </ClmnBlkProps>
                          <ClmnBlkPts>
                            <ClmnBlkPt>
                              <ClmnBlkPtProps>
                                <CBPT>5</CBPT>
                                <ST>22</ST>
                                <SON>1</SON>
                                <VOFFF><![CDATA[Month]]></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21</LCN>
                            <LCOT>0</LCOT>
                            <LCOC>11</LCOC>
                          </ClmnBlkProps>
                          <ClmnBlkPts>
                            <ClmnBlkPt>
                              <ClmnBlkPtProps>
                                <CBPT>5</CBPT>
                                <ST>22</ST>
                                <SON>8</SON>
                                <VOFFF><![CDATA[="M"&§A¿9,5,0,0,1,9,3,1,-1,0,0,FALSE,FALSE§Z¿&IF(§A¿9,5,0,0,1,6,3,1,-1,0,0,FALSE,FALSE§Z¿>§A¿1,1,1,1,23,0,2,1,1§Z¿,§A¿1,1,1,1,27,0,2,1,1§Z¿,§A¿1,1,1,1,26,0,2,1,1§Z¿)]]>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17</ST>
                                <VOFFF><![CDATA[=EDATE(§A¿1,1,1,1,11,0,2,1,1§Z¿,§A¿9,5,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17</ST>
                                <VOFFF><![CDATA[=EDATE(§A¿1,1,1,1,11,0,2,1,1§Z¿,§A¿9,5,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18</ST>
                                <SON>3</SON>
                                <VOFFF><![CDATA[=COLUMNS(§A¿9,5,0,1,1,6,3,1,-1,0,0,FALSE,TRUE,1,6,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16</ST>
                                <VOFFF><![CDATA[=YEAR(§A¿9,5,0,0,1,5,3,1,-1,0,0,FALSE,FALSE§Z¿)+IF(MONTH(§A¿9,5,0,0,1,5,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Active Column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18</ST>
                                <SON>3</SON>
                                <VOFFF><![CDATA[=IF(§A¿9,5,0,0,1,6,3,1,-1,0,0,FALSE,FALSE§Z¿<=§A¿1,1,1,1,10,0,2,1,1§Z¿,§A¿9,5,0,0,1,6,3,1,-1,0,0,FALSE,FALSE§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18</ST>
                                <SON>3</SON>
                                <VOFFF><![CDATA[=MOD(MONTH(§A¿9,5,0,0,1,5,3,1,-1,0,0,FALSE,FALSE§Z¿)-§A¿1,1,1,1,7,0,2,1,1§Z¿-1,§A¿1,2,2,1,14,7,1,1,1§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6</ST>
                                <SON>7</SON>
                                <VOFFF><![CDATA[="M"&§A¿9,5,0,0,1,9,3,1,-1,0,0,FALSE,FALSE§Z¿&"-"&§A¿9,5,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Quarter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6</ST>
                                <SON>7</SON>
                                <VOFFF><![CDATA[="Q"&INT((§A¿9,5,0,0,1,9,3,1,-1,0,0,FALSE,FALSE§Z¿-1)/§A¿1,2,2,1,14,5,1,1,1§Z¿)+1&"-"&§A¿9,5,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SON>1</SON>
                                <VOFFF><![CDATA[Half Key]]></VOFFF>
                              </ClmnBlkPtProps>
                            </ClmnBlkPt>
                          </ClmnBlkPts>
                        </ClmnBlk>
                        <ClmnBlk>
                          <ClmnBlkProps>
                            <FCPT>2</FCPT>
                            <FCN>3</FCN>
                            <FCOT>1</FCOT>
                            <FCOC>1</FCOC>
                            <LCPT>1</LCPT>
                            <LCN>9</LCN>
                            <LCOT>0</LCOT>
                            <LCOC>6</LCOC>
                          </ClmnBlkProps>
                          <ClmnBlkPts>
                            <ClmnBlkPt>
                              <ClmnBlkPtProps>
                                <CBPT>5</CBPT>
                                <ST>-1</ST>
                                <SON>1</SON>
                                <VOFFF/>
                              </ClmnBlkPtProps>
                            </ClmnBlkPt>
                          </ClmnBlkPts>
                        </ClmnBlk>
                        <ClmnBlk>
                          <ClmnBlkProps>
                            <FCPT>2</FCPT>
                            <FCN>10</FCN>
                            <FCOT>1</FCOT>
                            <FCOC>1</FCOC>
                            <LCPT>1</LCPT>
                            <LCN>21</LCN>
                            <LCOT>0</LCOT>
                            <LCOC>11</LCOC>
                          </ClmnBlkProps>
                          <ClmnBlkPts>
                            <ClmnBlkPt>
                              <ClmnBlkPtProps>
                                <CBPT>5</CBPT>
                                <ST>6</ST>
                                <SON>8</SON>
                                <VOFFF><![CDATA[="H"&INT((§A¿9,5,0,0,1,9,3,1,-1,0,0,FALSE,FALSE§Z¿-1)/§A¿1,2,2,1,14,6,1,1,1§Z¿)+1&"-"&§A¿9,5,0,0,1,7,3,1,-1,0,0,FALSE,FALSE§Z¿]]></VOFFF>
                              </ClmnBlkPtProps>
                            </ClmnBlkPt>
                          </ClmnBlkPts>
                        </ClmnBlk>
                      </ClmnBlks>
                      <TtlCtg>
                        <TtlCtgProps>
                          <R>1</R>
                        </TtlCtgProps>
                      </TtlCtg>
                    </Elmt>
                  </Elmts>
                </Sect>
              </Sects>
            </ModComp>
            <ModComp>
              <ModCompProps>
                <MN>1</MN>
                <MCN>6</MCN>
                <MCTK>PT</MCTK>
                <RT><![CDATA[Monthly Budget]]></RT>
                <ERN>MODMC6</ERN>
                <MCST>-1</MCST>
                <IPMC>False</IPMC>
                <SN>0</SN>
                <LODS>False</LODS>
                <LST>False</LST>
                <HS>False</HS>
                <IBOA>6</IBOA>
                <IB>True</IB>
                <CI/>
                <PTI><![CDATA[Mthly_Bud]]></PTI>
                <PTP>False</PTP>
                <PTD><![CDATA[Monthly budget time series periods.]]></PTD>
                <PTMCN>6</PTMCN>
                <CROL>3</CROL>
                <CCOL>3</CCOL>
                <AMFN>0</AMFN>
              </ModCompProps>
              <PrdTitlsBlks>
                <PrdTitlsBlk>
                  <PrdTitlsBlkProps>
                    <LI>6,1</LI>
                    <UPLC>False</UPLC>
                    <PLCT>0</PLCT>
                    <PLCCBPLI/>
                    <PLCRNN>0</PLCRNN>
                    <ICEN>0</ICEN>
                    <ICGT>0</ICGT>
                    <ICOL>3</ICOL>
                    <ICVT>0</ICVT>
                    <ICUM>0</ICUM>
                    <ICLCT>0</ICLCT>
                    <ICLCCBPLI/>
                    <ICLCRNN>0</ICLCRNN>
                    <HUC>False</HUC>
                  </PrdTitlsBlkProps>
                </PrdTitlsBlk>
                <PrdTitlsBlk>
                  <PrdTitlsBlkProps>
                    <LI>6,2</LI>
                    <UPLC>False</UPLC>
                    <PLCT>0</PLCT>
                    <PLCCBPLI/>
                    <PLCRNN>0</PLCRNN>
                    <ICEN>0</ICEN>
                    <ICGT>0</ICGT>
                    <ICOL>3</ICOL>
                    <ICVT>0</ICVT>
                    <ICUM>0</ICUM>
                    <ICLCT>0</ICLCT>
                    <ICLCCBPLI/>
                    <ICLCRNN>0</ICLCRNN>
                    <HUC>False</HUC>
                  </PrdTitlsBlkProps>
                </PrdTitlsBlk>
                <PrdTitlsBlk>
                  <PrdTitlsBlkProps>
                    <LI>6,3</LI>
                    <UPLC>True</UPLC>
                    <PLCT>2</PLCT>
                    <PLCCBPLI>1,1,32,2,1</PLCCBPLI>
                    <PLCRNN>1</PLCRNN>
                    <ICEN>0</ICEN>
                    <ICGT>0</ICGT>
                    <ICOL>3</ICOL>
                    <ICVT>0</ICVT>
                    <ICUM>0</ICUM>
                    <ICLCT>0</ICLCT>
                    <ICLCCBPLI/>
                    <ICLCRNN>0</ICLCRNN>
                    <HUC>False</HUC>
                  </PrdTitlsBlkProps>
                </PrdTitlsBlk>
              </PrdTitlsBlks>
              <FrzPnes>
                <FrzPnesProps>
                  <MN>1</MN>
                  <MCN>6</MCN>
                  <FPRPT>4</FPRPT>
                  <FPREN>11</FPREN>
                  <FPCPT>3</FPCPT>
                  <FPCN>10</FPCN>
                  <FPCOT>0</FPCOT>
                  <FPCOC>0</FPCOC>
                  <FPCPTBN>3</FPCPTBN>
                </FrzPnesProps>
              </FrzPnes>
              <Sects>
                <Sect>
                  <SectProps>
                    <LI>6,1</LI>
                    <EGN>0</EGN>
                  </SectProps>
                  <Elmts>
                    <Elmt>
                      <ElmtProps>
                        <CPT>2</CPT>
                      </ElmtProps>
                      <ClmnBlks>
                        <ClmnBlk>
                          <ClmnBlkProps>
                            <FCPT>0</FCPT>
                            <FCN>2</FCN>
                            <LCPT>1</LCPT>
                            <LCN>2</LCN>
                            <LCOT>0</LCOT>
                            <LCOC>0</LCOC>
                          </ClmnBlkProps>
                          <ClmnBlkPts>
                            <ClmnBlkPt>
                              <ClmnBlkPtProps>
                                <CBPT>5</CBPT>
                                <ST>33</ST>
                                <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33</ST>
                                <VOFFF/>
                              </ClmnBlkPtProps>
                            </ClmnBlkPt>
                          </ClmnBlkPts>
                        </ClmnBlk>
                      </ClmnBlks>
                      <TtlCtg/>
                    </Elmt>
                    <Elmt>
                      <ElmtProps>
                        <CPT>2</CPT>
                      </ElmtProps>
                      <ClmnBlks>
                        <ClmnBlk>
                          <ClmnBlkProps>
                            <FCPT>0</FCPT>
                            <FCN>2</FCN>
                            <LCPT>1</LCPT>
                            <LCN>2</LCN>
                            <LCOT>0</LCOT>
                            <LCOC>0</LCOC>
                          </ClmnBlkProps>
                          <ClmnBlkPts>
                            <ClmnBlkPt>
                              <ClmnBlkPtProps>
                                <CBPT>5</CBPT>
                                <ST>22</ST>
                                <VOFFF><![CDATA[Month Ending]]></VOFFF>
                              </ClmnBlkPtProps>
                            </ClmnBlkPt>
                          </ClmnBlkPts>
                        </ClmnBlk>
                        <ClmnBlk>
                          <ClmnBlkProps>
                            <FCPT>2</FCPT>
                            <FCN>3</FCN>
                            <FCOT>1</FCOT>
                            <FCOC>1</FCOC>
                            <LCPT>1</LCPT>
                            <LCN>9</LCN>
                            <LCOT>0</LCOT>
                            <LCOC>6</LCOC>
                          </ClmnBlkProps>
                          <ClmnBlkPts>
                            <ClmnBlkPt>
                              <ClmnBlkPtProps>
                                <CBPT>5</CBPT>
                                <ST>22</ST>
                                <VOFFF/>
                              </ClmnBlkPtProps>
                            </ClmnBlkPt>
                          </ClmnBlkPts>
                        </ClmnBlk>
                        <ClmnBlk>
                          <ClmnBlkProps>
                            <FCPT>2</FCPT>
                            <FCN>10</FCN>
                            <FCOT>1</FCOT>
                            <FCOC>1</FCOC>
                            <LCPT>1</LCPT>
                            <LCN>21</LCN>
                            <LCOT>0</LCOT>
                            <LCOC>11</LCOC>
                          </ClmnBlkProps>
                          <ClmnBlkPts>
                            <ClmnBlkPt>
                              <ClmnBlkPtProps>
                                <CBPT>5</CBPT>
                                <ST>22</ST>
                                <SON>7</SON>
                                <VOFFF><![CDATA[=TEXT(§A¿9,6,0,0,1,5,3,1,-1,0,0,FALSE,FALSE§Z¿,"mmm-yy")]]></VOFFF>
                              </ClmnBlkPtProps>
                            </ClmnBlkPt>
                          </ClmnBlkPts>
                        </ClmnBlk>
                      </ClmnBlks>
                      <TtlCtg/>
                    </Elmt>
                    <Elmt>
                      <ElmtProps>
                        <CPT>2</CPT>
                      </ElmtProps>
                      <ClmnBlks>
                        <ClmnBlk>
                          <ClmnBlkProps>
                            <FCPT>0</FCPT>
                            <FCN>2</FCN>
                            <LCPT>1</LCPT>
                            <LCN>2</LCN>
                            <LCOT>0</LCOT>
                            <LCOC>0</LCOC>
                          </ClmnBlkProps>
                          <ClmnBlkPts>
                            <ClmnBlkPt>
                              <ClmnBlkPtProps>
                                <CBPT>5</CBPT>
                                <ST>22</ST>
                                <SON>1</SON>
                                <VOFFF><![CDATA[Month]]></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21</LCN>
                            <LCOT>0</LCOT>
                            <LCOC>11</LCOC>
                          </ClmnBlkProps>
                          <ClmnBlkPts>
                            <ClmnBlkPt>
                              <ClmnBlkPtProps>
                                <CBPT>5</CBPT>
                                <ST>22</ST>
                                <SON>8</SON>
                                <VOFFF><![CDATA[="M"&§A¿9,6,0,0,1,8,3,1,-1,0,0,FALSE,FALSE§Z¿&IF(§A¿9,6,0,0,1,4,3,1,-1,0,0,FALSE,FALSE§Z¿>§A¿1,1,1,1,25,0,2,1,1§Z¿,§A¿1,1,1,1,27,0,2,1,1§Z¿,§A¿1,1,1,1,26,0,2,1,1§Z¿)]]>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17</ST>
                                <VOFFF><![CDATA[=EDATE(§A¿1,1,1,1,33,0,2,1,1§Z¿,§A¿9,6,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17</ST>
                                <VOFFF><![CDATA[=EDATE(§A¿1,1,1,1,33,0,2,1,1§Z¿,§A¿9,6,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18</ST>
                                <SON>3</SON>
                                <VOFFF><![CDATA[=COLUMNS(§A¿9,6,0,1,1,6,3,1,-1,0,0,FALSE,TRUE,1,6,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16</ST>
                                <VOFFF><![CDATA[=YEAR(§A¿9,6,0,0,1,5,3,1,-1,0,0,FALSE,FALSE§Z¿)+IF(MONTH(§A¿9,6,0,0,1,5,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Number]]></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18</ST>
                                <SON>3</SON>
                                <VOFFF><![CDATA[=MOD(MONTH(§A¿9,6,0,0,1,5,3,1,-1,0,0,FALSE,FALSE§Z¿)-§A¿1,1,1,1,7,0,2,1,1§Z¿-1,§A¿1,2,2,1,14,7,1,1,1§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Key]]></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6</ST>
                                <SON>7</SON>
                                <VOFFF><![CDATA[="M"&§A¿9,6,0,0,1,8,3,1,-1,0,0,FALSE,FALSE§Z¿&"-"&§A¿9,6,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Quarter Key]]></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6</ST>
                                <SON>7</SON>
                                <VOFFF><![CDATA[="Q"&INT((§A¿9,6,0,0,1,8,3,1,-1,0,0,FALSE,FALSE§Z¿-1)/§A¿1,2,2,1,14,5,1,1,1§Z¿)+1&"-"&§A¿9,6,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SON>1</SON>
                                <VOFFF><![CDATA[Half Key]]></VOFFF>
                              </ClmnBlkPtProps>
                            </ClmnBlkPt>
                          </ClmnBlkPts>
                        </ClmnBlk>
                        <ClmnBlk>
                          <ClmnBlkProps>
                            <FCPT>2</FCPT>
                            <FCN>3</FCN>
                            <FCOT>1</FCOT>
                            <FCOC>1</FCOC>
                            <LCPT>1</LCPT>
                            <LCN>9</LCN>
                            <LCOT>0</LCOT>
                            <LCOC>6</LCOC>
                          </ClmnBlkProps>
                          <ClmnBlkPts>
                            <ClmnBlkPt>
                              <ClmnBlkPtProps>
                                <CBPT>5</CBPT>
                                <ST>33</ST>
                                <SON>1</SON>
                                <VOFFF/>
                              </ClmnBlkPtProps>
                            </ClmnBlkPt>
                          </ClmnBlkPts>
                        </ClmnBlk>
                        <ClmnBlk>
                          <ClmnBlkProps>
                            <FCPT>2</FCPT>
                            <FCN>10</FCN>
                            <FCOT>1</FCOT>
                            <FCOC>1</FCOC>
                            <LCPT>1</LCPT>
                            <LCN>21</LCN>
                            <LCOT>0</LCOT>
                            <LCOC>11</LCOC>
                          </ClmnBlkProps>
                          <ClmnBlkPts>
                            <ClmnBlkPt>
                              <ClmnBlkPtProps>
                                <CBPT>5</CBPT>
                                <ST>6</ST>
                                <SON>8</SON>
                                <VOFFF><![CDATA[="H"&INT((§A¿9,6,0,0,1,8,3,1,-1,0,0,FALSE,FALSE§Z¿-1)/§A¿1,2,2,1,14,6,1,1,1§Z¿)+1&"-"&§A¿9,6,0,0,1,7,3,1,-1,0,0,FALSE,FALSE§Z¿]]></VOFFF>
                              </ClmnBlkPtProps>
                            </ClmnBlkPt>
                          </ClmnBlkPts>
                        </ClmnBlk>
                      </ClmnBlks>
                      <TtlCtg>
                        <TtlCtgProps>
                          <R>1</R>
                        </TtlCtgProps>
                      </TtlCtg>
                    </Elmt>
                  </Elmts>
                </Sect>
              </Sects>
            </ModComp>
            <ModComp>
              <ModCompProps>
                <MN>1</MN>
                <MCN>7</MCN>
                <MCTK>PT</MCTK>
                <RT><![CDATA[Quarterly]]></RT>
                <ERN>MODMC7</ERN>
                <MCST>-1</MCST>
                <IPMC>False</IPMC>
                <SN>0</SN>
                <LODS>False</LODS>
                <LST>False</LST>
                <HS>False</HS>
                <IBOA>7</IBOA>
                <IB>False</IB>
                <CI/>
                <PTI><![CDATA[Qtrly]]></PTI>
                <PTP>False</PTP>
                <PTD><![CDATA[Quarterly all periods time series periods.]]></PTD>
                <PTMCN>7</PTMCN>
                <CROL>3</CROL>
                <CCOL>3</CCOL>
                <AMFN>0</AMFN>
              </ModCompProps>
              <PrdTitlsBlks>
                <PrdTitlsBlk>
                  <PrdTitlsBlkProps>
                    <LI>7,1</LI>
                    <UPLC>False</UPLC>
                    <PLCT>0</PLCT>
                    <PLCCBPLI/>
                    <PLCRNN>0</PLCRNN>
                    <ICEN>0</ICEN>
                    <ICGT>0</ICGT>
                    <ICOL>3</ICOL>
                    <ICVT>1</ICVT>
                    <ICUM>0</ICUM>
                    <ICLCT>0</ICLCT>
                    <ICLCCBPLI/>
                    <ICLCRNN>0</ICLCRNN>
                    <HUC>False</HUC>
                  </PrdTitlsBlkProps>
                </PrdTitlsBlk>
                <PrdTitlsBlk>
                  <PrdTitlsBlkProps>
                    <LI>7,2</LI>
                    <UPLC>False</UPLC>
                    <PLCT>0</PLCT>
                    <PLCCBPLI/>
                    <PLCRNN>0</PLCRNN>
                    <ICEN>0</ICEN>
                    <ICGT>0</ICGT>
                    <ICOL>3</ICOL>
                    <ICVT>1</ICVT>
                    <ICUM>0</ICUM>
                    <ICLCT>0</ICLCT>
                    <ICLCCBPLI/>
                    <ICLCRNN>0</ICLCRNN>
                    <HUC>False</HUC>
                  </PrdTitlsBlkProps>
                </PrdTitlsBlk>
                <PrdTitlsBlk>
                  <PrdTitlsBlkProps>
                    <LI>7,3</LI>
                    <UPLC>True</UPLC>
                    <PLCT>2</PLCT>
                    <PLCCBPLI>1,1,13,2,1</PLCCBPLI>
                    <PLCRNN>1</PLCRNN>
                    <ICEN>0</ICEN>
                    <ICGT>0</ICGT>
                    <ICOL>3</ICOL>
                    <ICVT>0</ICVT>
                    <ICUM>0</ICUM>
                    <ICLCT>0</ICLCT>
                    <ICLCCBPLI/>
                    <ICLCRNN>0</ICLCRNN>
                    <HUC>False</HUC>
                  </PrdTitlsBlkProps>
                </PrdTitlsBlk>
              </PrdTitlsBlks>
              <FrzPnes>
                <FrzPnesProps>
                  <MN>1</MN>
                  <MCN>7</MCN>
                  <FPRPT>4</FPRPT>
                  <FPREN>11</FPREN>
                  <FPCPT>0</FPCPT>
                  <FPCN>2</FPCN>
                  <FPCOT>0</FPCOT>
                  <FPCOC>0</FPCOC>
                  <FPCPTBN>0</FPCPTBN>
                </FrzPnesProps>
              </FrzPnes>
              <Sects>
                <Sect>
                  <SectProps>
                    <LI>7,1</LI>
                    <EGN>0</EGN>
                  </SectProps>
                  <Elmts>
                    <Elmt>
                      <ElmtProps>
                        <CPT>2</CPT>
                      </ElmtProps>
                      <ClmnBlks>
                        <ClmnBlk>
                          <ClmnBlkProps>
                            <FCPT>0</FCPT>
                            <FCN>2</FCN>
                            <LCPT>1</LCPT>
                            <LCN>2</LCN>
                            <LCOT>0</LCOT>
                            <LCOC>0</LCOC>
                          </ClmnBlkProps>
                          <ClmnBlkPts>
                            <ClmnBlkPt>
                              <ClmnBlkPtProps>
                                <CBPT>5</CBPT>
                                <ST>-1</ST>
                                <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ST>
                                <VOFFF/>
                              </ClmnBlkPtProps>
                            </ClmnBlkPt>
                          </ClmnBlkPts>
                        </ClmnBlk>
                      </ClmnBlks>
                      <TtlCtg/>
                    </Elmt>
                    <Elmt>
                      <ElmtProps>
                        <CPT>2</CPT>
                      </ElmtProps>
                      <ClmnBlks>
                        <ClmnBlk>
                          <ClmnBlkProps>
                            <FCPT>0</FCPT>
                            <FCN>2</FCN>
                            <LCPT>1</LCPT>
                            <LCN>2</LCN>
                            <LCOT>0</LCOT>
                            <LCOC>0</LCOC>
                          </ClmnBlkProps>
                          <ClmnBlkPts>
                            <ClmnBlkPt>
                              <ClmnBlkPtProps>
                                <CBPT>5</CBPT>
                                <ST>22</ST>
                                <VOFFF><![CDATA[Quarter Ending]]></VOFFF>
                              </ClmnBlkPtProps>
                            </ClmnBlkPt>
                          </ClmnBlkPts>
                        </ClmnBlk>
                        <ClmnBlk>
                          <ClmnBlkProps>
                            <FCPT>2</FCPT>
                            <FCN>3</FCN>
                            <FCOT>1</FCOT>
                            <FCOC>1</FCOC>
                            <LCPT>1</LCPT>
                            <LCN>9</LCN>
                            <LCOT>0</LCOT>
                            <LCOC>6</LCOC>
                          </ClmnBlkProps>
                          <ClmnBlkPts>
                            <ClmnBlkPt>
                              <ClmnBlkPtProps>
                                <CBPT>5</CBPT>
                                <ST>22</ST>
                                <VOFFF/>
                              </ClmnBlkPtProps>
                            </ClmnBlkPt>
                          </ClmnBlkPts>
                        </ClmnBlk>
                        <ClmnBlk>
                          <ClmnBlkProps>
                            <FCPT>2</FCPT>
                            <FCN>10</FCN>
                            <FCOT>1</FCOT>
                            <FCOC>1</FCOC>
                            <LCPT>1</LCPT>
                            <LCN>13</LCN>
                            <LCOT>0</LCOT>
                            <LCOC>3</LCOC>
                          </ClmnBlkProps>
                          <ClmnBlkPts>
                            <ClmnBlkPt>
                              <ClmnBlkPtProps>
                                <CBPT>5</CBPT>
                                <ST>22</ST>
                                <SON>7</SON>
                                <VOFFF><![CDATA[=IF(§A¿9,7,0,0,1,8,3,1,-1,0,0,FALSE,FALSE§Z¿=0,"-",TEXT(§A¿9,7,0,0,1,5,3,1,-1,0,0,FALSE,FALSE§Z¿,"mmm-yy"))]]></VOFFF>
                              </ClmnBlkPtProps>
                            </ClmnBlkPt>
                          </ClmnBlkPts>
                        </ClmnBlk>
                      </ClmnBlks>
                      <TtlCtg/>
                    </Elmt>
                    <Elmt>
                      <ElmtProps>
                        <CPT>2</CPT>
                      </ElmtProps>
                      <ClmnBlks>
                        <ClmnBlk>
                          <ClmnBlkProps>
                            <FCPT>0</FCPT>
                            <FCN>2</FCN>
                            <LCPT>1</LCPT>
                            <LCN>2</LCN>
                            <LCOT>0</LCOT>
                            <LCOC>0</LCOC>
                          </ClmnBlkProps>
                          <ClmnBlkPts>
                            <ClmnBlkPt>
                              <ClmnBlkPtProps>
                                <CBPT>5</CBPT>
                                <ST>22</ST>
                                <SON>1</SON>
                                <VOFFF><![CDATA[Quarter]]></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13</LCN>
                            <LCOT>0</LCOT>
                            <LCOC>3</LCOC>
                          </ClmnBlkProps>
                          <ClmnBlkPts>
                            <ClmnBlkPt>
                              <ClmnBlkPtProps>
                                <CBPT>5</CBPT>
                                <ST>22</ST>
                                <SON>8</SON>
                                <VOFFF><![CDATA[=IF(§A¿9,7,0,0,1,8,3,1,-1,0,0,FALSE,FALSE§Z¿=0,"-",IF(§A¿9,7,0,0,1,5,3,1,-1,0,0,FALSE,FALSE§Z¿<>EOMONTH(§A¿9,7,0,0,1,4,3,1,-1,0,0,FALSE,FALSE§Z¿,§A¿1,2,2,1,14,5,1,1,1§Z¿-1),§A¿1,1,1,1,16,0,2,1,1§Z¿,"")&"Q"&§A¿9,7,0,0,1,9,3,1,-1,0,0,FALSE,FALSE§Z¿&IF(§A¿9,7,0,0,1,5,3,1,-1,0,0,FALSE,FALSE§Z¿<=§A¿1,1,1,1,25,0,2,1,1§Z¿,§A¿1,1,1,1,26,0,2,1,1§Z¿,IF(§A¿9,7,0,0,1,4,3,1,-1,0,0,FALSE,FALSE§Z¿>=§A¿1,1,1,1,25,0,2,1,1§Z¿+1,§A¿1,1,1,1,27,0,2,1,1§Z¿,§A¿1,1,1,1,17,0,2,1,1§Z¿)))]]>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17</ST>
                                <VOFFF><![CDATA[=IF(§A¿9,7,0,0,1,8,3,1,-1,0,0,FALSE,FALSE§Z¿=0,0,MAX(EDATE(§A¿1,1,1,1,11,0,2,1,1§Z¿,(§A¿9,7,0,0,1,6,3,1,-1,0,0,FALSE,FALSE§Z¿-1)*§A¿1,2,2,1,14,5,1,1,1§Z¿-MOD(MONTH(§A¿1,1,1,1,11,0,2,1,1§Z¿)-§A¿1,1,1,1,7,0,2,1,1§Z¿-1,§A¿1,2,2,1,14,5,1,1,1§Z¿)),§A¿1,1,1,1,11,0,2,1,1§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17</ST>
                                <VOFFF><![CDATA[=IF(§A¿9,7,0,0,1,8,3,1,-1,0,0,FALSE,FALSE§Z¿=0,0,MIN(EOMONTH(§A¿1,1,1,1,11,0,2,1,1§Z¿,§A¿9,7,0,0,1,6,3,1,-1,0,0,FALSE,FALSE§Z¿*§A¿1,2,2,1,14,5,1,1,1§Z¿-MOD(MONTH(§A¿1,1,1,1,11,0,2,1,1§Z¿)-§A¿1,1,1,1,7,0,2,1,1§Z¿-1,§A¿1,2,2,1,14,5,1,1,1§Z¿)-1),§A¿1,1,1,1,12,0,2,1,1§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18</ST>
                                <SON>3</SON>
                                <VOFFF><![CDATA[=COLUMNS(§A¿9,7,0,1,1,6,3,1,-1,0,0,FALSE,TRUE,1,6,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16</ST>
                                <VOFFF><![CDATA[=IF(§A¿9,7,0,0,1,8,3,1,-1,0,0,FALSE,FALSE§Z¿=0,0,YEAR(§A¿9,7,0,0,1,5,3,1,-1,0,0,FALSE,FALSE§Z¿)+IF(MONTH(§A¿9,7,0,0,1,5,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Active Column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18</ST>
                                <SON>3</SON>
                                <VOFFF><![CDATA[=IF(§A¿9,7,0,0,1,6,3,1,-1,0,0,FALSE,FALSE§Z¿<=§A¿1,1,1,1,13,0,2,1,1§Z¿,§A¿9,7,0,0,1,6,3,1,-1,0,0,FALSE,FALSE§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Quarter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18</ST>
                                <SON>3</SON>
                                <VOFFF><![CDATA[=IF(§A¿9,7,0,0,1,8,3,1,-1,0,0,FALSE,FALSE§Z¿=0,0,ROUNDUP((MOD(MONTH(§A¿9,7,0,0,1,5,3,1,-1,0,0,FALSE,FALSE§Z¿)-§A¿1,1,1,1,7,0,2,1,1§Z¿-1,§A¿1,2,2,1,14,7,1,1,1§Z¿)+1)/§A¿1,2,2,1,14,5,1,1,1§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Quarter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6</ST>
                                <SON>7</SON>
                                <VOFFF><![CDATA[=IF(§A¿9,7,0,0,1,8,3,1,-1,0,0,FALSE,FALSE§Z¿=0,"-","Q"&§A¿9,7,0,0,1,9,3,1,-1,0,0,FALSE,FALSE§Z¿&"-"&§A¿9,7,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SON>1</SON>
                                <VOFFF><![CDATA[Half Key]]></VOFFF>
                              </ClmnBlkPtProps>
                            </ClmnBlkPt>
                          </ClmnBlkPts>
                        </ClmnBlk>
                        <ClmnBlk>
                          <ClmnBlkProps>
                            <FCPT>2</FCPT>
                            <FCN>3</FCN>
                            <FCOT>1</FCOT>
                            <FCOC>1</FCOC>
                            <LCPT>1</LCPT>
                            <LCN>9</LCN>
                            <LCOT>0</LCOT>
                            <LCOC>6</LCOC>
                          </ClmnBlkProps>
                          <ClmnBlkPts>
                            <ClmnBlkPt>
                              <ClmnBlkPtProps>
                                <CBPT>5</CBPT>
                                <ST>-1</ST>
                                <SON>1</SON>
                                <VOFFF/>
                              </ClmnBlkPtProps>
                            </ClmnBlkPt>
                          </ClmnBlkPts>
                        </ClmnBlk>
                        <ClmnBlk>
                          <ClmnBlkProps>
                            <FCPT>2</FCPT>
                            <FCN>10</FCN>
                            <FCOT>1</FCOT>
                            <FCOC>1</FCOC>
                            <LCPT>1</LCPT>
                            <LCN>13</LCN>
                            <LCOT>0</LCOT>
                            <LCOC>3</LCOC>
                          </ClmnBlkProps>
                          <ClmnBlkPts>
                            <ClmnBlkPt>
                              <ClmnBlkPtProps>
                                <CBPT>5</CBPT>
                                <ST>6</ST>
                                <SON>8</SON>
                                <VOFFF><![CDATA[=IF(§A¿9,7,0,0,1,8,3,1,-1,0,0,FALSE,FALSE§Z¿=0,"-","H"&IF(§A¿9,7,0,0,1,9,3,1,-1,0,0,FALSE,FALSE§Z¿>§A¿1,2,2,1,14,8,1,1,1§Z¿,2,1)&"-"&§A¿9,7,0,0,1,7,3,1,-1,0,0,FALSE,FALSE§Z¿)]]></VOFFF>
                              </ClmnBlkPtProps>
                            </ClmnBlkPt>
                          </ClmnBlkPts>
                        </ClmnBlk>
                      </ClmnBlks>
                      <TtlCtg>
                        <TtlCtgProps>
                          <R>1</R>
                        </TtlCtgProps>
                      </TtlCtg>
                    </Elmt>
                  </Elmts>
                </Sect>
              </Sects>
            </ModComp>
            <ModComp>
              <ModCompProps>
                <MN>1</MN>
                <MCN>8</MCN>
                <MCTK>PT</MCTK>
                <RT><![CDATA[Semi-Annual]]></RT>
                <ERN>MODMC8</ERN>
                <MCST>-1</MCST>
                <IPMC>False</IPMC>
                <SN>0</SN>
                <LODS>False</LODS>
                <LST>False</LST>
                <HS>False</HS>
                <IBOA>8</IBOA>
                <IB>False</IB>
                <CI/>
                <PTI><![CDATA[Semi_A]]></PTI>
                <PTP>False</PTP>
                <PTD><![CDATA[Semi-annual all periods time series periods.]]></PTD>
                <PTMCN>8</PTMCN>
                <CROL>3</CROL>
                <CCOL>3</CCOL>
                <AMFN>0</AMFN>
              </ModCompProps>
              <PrdTitlsBlks>
                <PrdTitlsBlk>
                  <PrdTitlsBlkProps>
                    <LI>8,1</LI>
                    <UPLC>False</UPLC>
                    <PLCT>0</PLCT>
                    <PLCCBPLI/>
                    <PLCRNN>0</PLCRNN>
                    <ICEN>0</ICEN>
                    <ICGT>0</ICGT>
                    <ICOL>3</ICOL>
                    <ICVT>0</ICVT>
                    <ICUM>0</ICUM>
                    <ICLCT>0</ICLCT>
                    <ICLCCBPLI/>
                    <ICLCRNN>0</ICLCRNN>
                    <HUC>False</HUC>
                  </PrdTitlsBlkProps>
                </PrdTitlsBlk>
                <PrdTitlsBlk>
                  <PrdTitlsBlkProps>
                    <LI>8,2</LI>
                    <UPLC>False</UPLC>
                    <PLCT>0</PLCT>
                    <PLCCBPLI/>
                    <PLCRNN>0</PLCRNN>
                    <ICEN>0</ICEN>
                    <ICGT>0</ICGT>
                    <ICOL>3</ICOL>
                    <ICVT>0</ICVT>
                    <ICUM>0</ICUM>
                    <ICLCT>0</ICLCT>
                    <ICLCCBPLI/>
                    <ICLCRNN>0</ICLCRNN>
                    <HUC>False</HUC>
                  </PrdTitlsBlkProps>
                </PrdTitlsBlk>
                <PrdTitlsBlk>
                  <PrdTitlsBlkProps>
                    <LI>8,3</LI>
                    <UPLC>True</UPLC>
                    <PLCT>2</PLCT>
                    <PLCCBPLI>1,1,14,2,1</PLCCBPLI>
                    <PLCRNN>1</PLCRNN>
                    <ICEN>0</ICEN>
                    <ICGT>0</ICGT>
                    <ICOL>3</ICOL>
                    <ICVT>0</ICVT>
                    <ICUM>0</ICUM>
                    <ICLCT>0</ICLCT>
                    <ICLCCBPLI/>
                    <ICLCRNN>0</ICLCRNN>
                    <HUC>False</HUC>
                  </PrdTitlsBlkProps>
                </PrdTitlsBlk>
              </PrdTitlsBlks>
              <FrzPnes>
                <FrzPnesProps>
                  <MN>1</MN>
                  <MCN>8</MCN>
                  <FPRPT>4</FPRPT>
                  <FPREN>10</FPREN>
                  <FPCPT>0</FPCPT>
                  <FPCN>2</FPCN>
                  <FPCOT>0</FPCOT>
                  <FPCOC>0</FPCOC>
                  <FPCPTBN>0</FPCPTBN>
                </FrzPnesProps>
              </FrzPnes>
              <Sects>
                <Sect>
                  <SectProps>
                    <LI>8,1</LI>
                    <EGN>0</EGN>
                  </SectProps>
                  <Elmts>
                    <Elmt>
                      <ElmtProps>
                        <CPT>2</CPT>
                      </ElmtProps>
                      <ClmnBlks>
                        <ClmnBlk>
                          <ClmnBlkProps>
                            <FCPT>0</FCPT>
                            <FCN>2</FCN>
                            <LCPT>1</LCPT>
                            <LCN>2</LCN>
                            <LCOT>0</LCOT>
                            <LCOC>0</LCOC>
                          </ClmnBlkProps>
                          <ClmnBlkPts>
                            <ClmnBlkPt>
                              <ClmnBlkPtProps>
                                <CBPT>5</CBPT>
                                <ST>-1</ST>
                                <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ST>
                                <VOFFF/>
                              </ClmnBlkPtProps>
                            </ClmnBlkPt>
                          </ClmnBlkPts>
                        </ClmnBlk>
                      </ClmnBlks>
                      <TtlCtg/>
                    </Elmt>
                    <Elmt>
                      <ElmtProps>
                        <CPT>2</CPT>
                      </ElmtProps>
                      <ClmnBlks>
                        <ClmnBlk>
                          <ClmnBlkProps>
                            <FCPT>0</FCPT>
                            <FCN>2</FCN>
                            <LCPT>1</LCPT>
                            <LCN>2</LCN>
                            <LCOT>0</LCOT>
                            <LCOC>0</LCOC>
                          </ClmnBlkProps>
                          <ClmnBlkPts>
                            <ClmnBlkPt>
                              <ClmnBlkPtProps>
                                <CBPT>5</CBPT>
                                <ST>22</ST>
                                <VOFFF><![CDATA[Half Year Ending]]></VOFFF>
                              </ClmnBlkPtProps>
                            </ClmnBlkPt>
                          </ClmnBlkPts>
                        </ClmnBlk>
                        <ClmnBlk>
                          <ClmnBlkProps>
                            <FCPT>2</FCPT>
                            <FCN>3</FCN>
                            <FCOT>1</FCOT>
                            <FCOC>1</FCOC>
                            <LCPT>1</LCPT>
                            <LCN>9</LCN>
                            <LCOT>0</LCOT>
                            <LCOC>6</LCOC>
                          </ClmnBlkProps>
                          <ClmnBlkPts>
                            <ClmnBlkPt>
                              <ClmnBlkPtProps>
                                <CBPT>5</CBPT>
                                <ST>22</ST>
                                <VOFFF/>
                              </ClmnBlkPtProps>
                            </ClmnBlkPt>
                          </ClmnBlkPts>
                        </ClmnBlk>
                        <ClmnBlk>
                          <ClmnBlkProps>
                            <FCPT>2</FCPT>
                            <FCN>10</FCN>
                            <FCOT>1</FCOT>
                            <FCOC>1</FCOC>
                            <LCPT>1</LCPT>
                            <LCN>11</LCN>
                            <LCOT>0</LCOT>
                            <LCOC>1</LCOC>
                          </ClmnBlkProps>
                          <ClmnBlkPts>
                            <ClmnBlkPt>
                              <ClmnBlkPtProps>
                                <CBPT>5</CBPT>
                                <ST>22</ST>
                                <SON>7</SON>
                                <VOFFF><![CDATA[=IF(§A¿9,8,0,0,1,8,3,1,-1,0,0,FALSE,FALSE§Z¿=0,"-",TEXT(§A¿9,8,0,0,1,5,3,1,-1,0,0,FALSE,FALSE§Z¿,"mmm-yy"))]]></VOFFF>
                              </ClmnBlkPtProps>
                            </ClmnBlkPt>
                          </ClmnBlkPts>
                        </ClmnBlk>
                      </ClmnBlks>
                      <TtlCtg/>
                    </Elmt>
                    <Elmt>
                      <ElmtProps>
                        <CPT>2</CPT>
                      </ElmtProps>
                      <ClmnBlks>
                        <ClmnBlk>
                          <ClmnBlkProps>
                            <FCPT>0</FCPT>
                            <FCN>2</FCN>
                            <LCPT>1</LCPT>
                            <LCN>2</LCN>
                            <LCOT>0</LCOT>
                            <LCOC>0</LCOC>
                          </ClmnBlkProps>
                          <ClmnBlkPts>
                            <ClmnBlkPt>
                              <ClmnBlkPtProps>
                                <CBPT>5</CBPT>
                                <ST>22</ST>
                                <SON>1</SON>
                                <VOFFF><![CDATA[Half Year]]></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11</LCN>
                            <LCOT>0</LCOT>
                            <LCOC>1</LCOC>
                          </ClmnBlkProps>
                          <ClmnBlkPts>
                            <ClmnBlkPt>
                              <ClmnBlkPtProps>
                                <CBPT>5</CBPT>
                                <ST>22</ST>
                                <SON>8</SON>
                                <VOFFF><![CDATA[=IF(§A¿9,8,0,0,1,8,3,1,-1,0,0,FALSE,FALSE§Z¿=0,"-",IF(§A¿9,8,0,0,1,5,3,1,-1,0,0,FALSE,FALSE§Z¿<>EOMONTH(§A¿9,8,0,0,1,4,3,1,-1,0,0,FALSE,FALSE§Z¿,§A¿1,2,2,1,14,6,1,1,1§Z¿-1),§A¿1,1,1,1,16,0,2,1,1§Z¿,"")&"H"&§A¿9,8,0,0,1,9,3,1,-1,0,0,FALSE,FALSE§Z¿&IF(§A¿9,8,0,0,1,5,3,1,-1,0,0,FALSE,FALSE§Z¿<=§A¿1,1,1,1,25,0,2,1,1§Z¿,§A¿1,1,1,1,26,0,2,1,1§Z¿,IF(§A¿9,8,0,0,1,4,3,1,-1,0,0,FALSE,FALSE§Z¿>=§A¿1,1,1,1,25,0,2,1,1§Z¿+1,§A¿1,1,1,1,27,0,2,1,1§Z¿,§A¿1,1,1,1,17,0,2,1,1§Z¿)))]]>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17</ST>
                                <VOFFF><![CDATA[=IF(§A¿9,8,0,0,1,8,3,1,-1,0,0,FALSE,FALSE§Z¿=0,0,MAX(EDATE(§A¿1,1,1,1,11,0,2,1,1§Z¿,(§A¿9,8,0,0,1,6,3,1,-1,0,0,FALSE,FALSE§Z¿-1)*§A¿1,2,2,1,14,6,1,1,1§Z¿-MOD(MONTH(§A¿1,1,1,1,11,0,2,1,1§Z¿)-§A¿1,1,1,1,7,0,2,1,1§Z¿-1,§A¿1,2,2,1,14,6,1,1,1§Z¿)),§A¿1,1,1,1,11,0,2,1,1§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17</ST>
                                <VOFFF><![CDATA[=IF(§A¿9,8,0,0,1,8,3,1,-1,0,0,FALSE,FALSE§Z¿=0,0,MIN(EOMONTH(§A¿1,1,1,1,11,0,2,1,1§Z¿,§A¿9,8,0,0,1,6,3,1,-1,0,0,FALSE,FALSE§Z¿*§A¿1,2,2,1,14,6,1,1,1§Z¿-MOD(MONTH(§A¿1,1,1,1,11,0,2,1,1§Z¿)-§A¿1,1,1,1,7,0,2,1,1§Z¿-1,§A¿1,2,2,1,14,6,1,1,1§Z¿)-1),§A¿1,1,1,1,12,0,2,1,1§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18</ST>
                                <SON>3</SON>
                                <VOFFF><![CDATA[=COLUMNS(§A¿9,8,0,1,1,6,3,1,-1,0,0,FALSE,TRUE,1,6,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16</ST>
                                <VOFFF><![CDATA[=IF(§A¿9,8,0,0,1,8,3,1,-1,0,0,FALSE,FALSE§Z¿=0,0,YEAR(§A¿9,8,0,0,1,5,3,1,-1,0,0,FALSE,FALSE§Z¿)+IF(MONTH(§A¿9,8,0,0,1,5,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Active Column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18</ST>
                                <SON>3</SON>
                                <VOFFF><![CDATA[=IF(§A¿9,8,0,0,1,6,3,1,-1,0,0,FALSE,FALSE§Z¿<=§A¿1,1,1,1,14,0,2,1,1§Z¿,§A¿9,8,0,0,1,6,3,1,-1,0,0,FALSE,FALSE§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Half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18</ST>
                                <SON>3</SON>
                                <VOFFF><![CDATA[=IF(§A¿9,8,0,0,1,8,3,1,-1,0,0,FALSE,FALSE§Z¿=0,0,ROUNDUP((MOD(MONTH(§A¿9,8,0,0,1,5,3,1,-1,0,0,FALSE,FALSE§Z¿)-§A¿1,1,1,1,7,0,2,1,1§Z¿-1,§A¿1,2,2,1,14,7,1,1,1§Z¿)+1)/§A¿1,2,2,1,14,6,1,1,1§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SON>1</SON>
                                <VOFFF><![CDATA[Half Key]]></VOFFF>
                              </ClmnBlkPtProps>
                            </ClmnBlkPt>
                          </ClmnBlkPts>
                        </ClmnBlk>
                        <ClmnBlk>
                          <ClmnBlkProps>
                            <FCPT>2</FCPT>
                            <FCN>3</FCN>
                            <FCOT>1</FCOT>
                            <FCOC>1</FCOC>
                            <LCPT>1</LCPT>
                            <LCN>9</LCN>
                            <LCOT>0</LCOT>
                            <LCOC>6</LCOC>
                          </ClmnBlkProps>
                          <ClmnBlkPts>
                            <ClmnBlkPt>
                              <ClmnBlkPtProps>
                                <CBPT>5</CBPT>
                                <ST>-1</ST>
                                <SON>1</SON>
                                <VOFFF/>
                              </ClmnBlkPtProps>
                            </ClmnBlkPt>
                          </ClmnBlkPts>
                        </ClmnBlk>
                        <ClmnBlk>
                          <ClmnBlkProps>
                            <FCPT>2</FCPT>
                            <FCN>10</FCN>
                            <FCOT>1</FCOT>
                            <FCOC>1</FCOC>
                            <LCPT>1</LCPT>
                            <LCN>11</LCN>
                            <LCOT>0</LCOT>
                            <LCOC>1</LCOC>
                          </ClmnBlkProps>
                          <ClmnBlkPts>
                            <ClmnBlkPt>
                              <ClmnBlkPtProps>
                                <CBPT>5</CBPT>
                                <ST>6</ST>
                                <SON>8</SON>
                                <VOFFF><![CDATA[=IF(§A¿9,8,0,0,1,8,3,1,-1,0,0,FALSE,FALSE§Z¿=0,"-","H"&§A¿9,8,0,0,1,9,3,1,-1,0,0,FALSE,FALSE§Z¿&"-"&§A¿9,8,0,0,1,7,3,1,-1,0,0,FALSE,FALSE§Z¿)]]></VOFFF>
                              </ClmnBlkPtProps>
                            </ClmnBlkPt>
                          </ClmnBlkPts>
                        </ClmnBlk>
                      </ClmnBlks>
                      <TtlCtg>
                        <TtlCtgProps>
                          <R>1</R>
                        </TtlCtgProps>
                      </TtlCtg>
                    </Elmt>
                  </Elmts>
                </Sect>
              </Sects>
            </ModComp>
            <ModComp>
              <ModCompProps>
                <MN>1</MN>
                <MCN>9</MCN>
                <MCTK>PT</MCTK>
                <RT><![CDATA[Annual]]></RT>
                <ERN>MODMC9</ERN>
                <MCST>-1</MCST>
                <IPMC>False</IPMC>
                <SN>0</SN>
                <LODS>False</LODS>
                <LST>False</LST>
                <HS>False</HS>
                <IBOA>9</IBOA>
                <IB>False</IB>
                <CI/>
                <PTI><![CDATA[Ann]]></PTI>
                <PTP>False</PTP>
                <PTD><![CDATA[Annual all periods time series periods.]]></PTD>
                <PTMCN>9</PTMCN>
                <CROL>3</CROL>
                <CCOL>3</CCOL>
                <AMFN>0</AMFN>
              </ModCompProps>
              <PrdTitlsBlks>
                <PrdTitlsBlk>
                  <PrdTitlsBlkProps>
                    <LI>9,1</LI>
                    <UPLC>False</UPLC>
                    <PLCT>0</PLCT>
                    <PLCCBPLI/>
                    <PLCRNN>0</PLCRNN>
                    <ICEN>0</ICEN>
                    <ICGT>0</ICGT>
                    <ICOL>3</ICOL>
                    <ICVT>0</ICVT>
                    <ICUM>0</ICUM>
                    <ICLCT>0</ICLCT>
                    <ICLCCBPLI/>
                    <ICLCRNN>0</ICLCRNN>
                    <HUC>False</HUC>
                  </PrdTitlsBlkProps>
                </PrdTitlsBlk>
                <PrdTitlsBlk>
                  <PrdTitlsBlkProps>
                    <LI>9,2</LI>
                    <UPLC>False</UPLC>
                    <PLCT>0</PLCT>
                    <PLCCBPLI/>
                    <PLCRNN>0</PLCRNN>
                    <ICEN>0</ICEN>
                    <ICGT>0</ICGT>
                    <ICOL>3</ICOL>
                    <ICVT>0</ICVT>
                    <ICUM>0</ICUM>
                    <ICLCT>0</ICLCT>
                    <ICLCCBPLI/>
                    <ICLCRNN>0</ICLCRNN>
                    <HUC>False</HUC>
                  </PrdTitlsBlkProps>
                </PrdTitlsBlk>
                <PrdTitlsBlk>
                  <PrdTitlsBlkProps>
                    <LI>9,3</LI>
                    <UPLC>True</UPLC>
                    <PLCT>2</PLCT>
                    <PLCCBPLI>1,1,15,2,1</PLCCBPLI>
                    <PLCRNN>1</PLCRNN>
                    <ICEN>0</ICEN>
                    <ICGT>0</ICGT>
                    <ICOL>3</ICOL>
                    <ICVT>0</ICVT>
                    <ICUM>0</ICUM>
                    <ICLCT>2</ICLCT>
                    <ICLCCBPLI>1,1,24,2,1</ICLCCBPLI>
                    <ICLCRNN>1</ICLCRNN>
                    <HUC>False</HUC>
                  </PrdTitlsBlkProps>
                </PrdTitlsBlk>
              </PrdTitlsBlks>
              <FrzPnes>
                <FrzPnesProps>
                  <MN>1</MN>
                  <MCN>9</MCN>
                  <FPRPT>4</FPRPT>
                  <FPREN>7</FPREN>
                  <FPCPT>0</FPCPT>
                  <FPCN>2</FPCN>
                  <FPCOT>0</FPCOT>
                  <FPCOC>0</FPCOC>
                  <FPCPTBN>0</FPCPTBN>
                </FrzPnesProps>
              </FrzPnes>
              <Sects>
                <Sect>
                  <SectProps>
                    <LI>9,1</LI>
                    <EGN>0</EGN>
                  </SectProps>
                  <Elmts>
                    <Elmt>
                      <ElmtProps>
                        <CPT>2</CPT>
                      </ElmtProps>
                      <ClmnBlks>
                        <ClmnBlk>
                          <ClmnBlkProps>
                            <FCPT>0</FCPT>
                            <FCN>2</FCN>
                            <LCPT>1</LCPT>
                            <LCN>2</LCN>
                            <LCOT>0</LCOT>
                            <LCOC>0</LCOC>
                          </ClmnBlkProps>
                          <ClmnBlkPts>
                            <ClmnBlkPt>
                              <ClmnBlkPtProps>
                                <CBPT>5</CBPT>
                                <ST>-1</ST>
                                <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10</LCN>
                            <LCOT>0</LCOT>
                            <LCOC>0</LCOC>
                          </ClmnBlkProps>
                          <ClmnBlkPts>
                            <ClmnBlkPt>
                              <ClmnBlkPtProps>
                                <CBPT>5</CBPT>
                                <ST>-1</ST>
                                <VOFFF/>
                              </ClmnBlkPtProps>
                            </ClmnBlkPt>
                          </ClmnBlkPts>
                        </ClmnBlk>
                      </ClmnBlks>
                      <TtlCtg/>
                    </Elmt>
                    <Elmt>
                      <ElmtProps>
                        <CPT>2</CPT>
                      </ElmtProps>
                      <ClmnBlks>
                        <ClmnBlk>
                          <ClmnBlkProps>
                            <FCPT>0</FCPT>
                            <FCN>2</FCN>
                            <LCPT>1</LCPT>
                            <LCN>2</LCN>
                            <LCOT>0</LCOT>
                            <LCOC>0</LCOC>
                          </ClmnBlkProps>
                          <ClmnBlkPts>
                            <ClmnBlkPt>
                              <ClmnBlkPtProps>
                                <CBPT>5</CBPT>
                                <ST>22</ST>
                                <SON>1</SON>
                                <VOFFF><![CDATA[="Year Ending "&INDEX(§A¿1,1,2,1,10,0,1,1,1§Z¿,§A¿1,1,1,1,7,0,2,1,1§Z¿)]]></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10</LCN>
                            <LCOT>0</LCOT>
                            <LCOC>0</LCOC>
                          </ClmnBlkProps>
                          <ClmnBlkPts>
                            <ClmnBlkPt>
                              <ClmnBlkPtProps>
                                <CBPT>5</CBPT>
                                <ST>22</ST>
                                <SON>8</SON>
                                <VOFFF><![CDATA[=IF(§A¿9,9,0,0,1,7,3,1,-1,0,0,FALSE,FALSE§Z¿=0,"-",IF(§A¿9,9,0,0,1,4,3,1,-1,0,0,FALSE,FALSE§Z¿<>EOMONTH(§A¿9,9,0,0,1,3,3,1,-1,0,0,FALSE,FALSE§Z¿,§A¿1,2,2,1,14,7,1,1,1§Z¿-1),§A¿1,1,1,1,16,0,2,1,1§Z¿,"")&§A¿9,9,0,0,1,6,3,1,-1,0,0,FALSE,FALSE§Z¿&IF(§A¿9,9,0,0,1,4,3,1,-1,0,0,FALSE,FALSE§Z¿<=§A¿1,1,1,1,25,0,2,1,1§Z¿,§A¿1,1,1,1,26,0,2,1,1§Z¿,IF(§A¿9,9,0,0,1,3,3,1,-1,0,0,FALSE,FALSE§Z¿>=§A¿1,1,1,1,25,0,2,1,1§Z¿+1,§A¿1,1,1,1,27,0,2,1,1§Z¿,§A¿1,1,1,1,17,0,2,1,1§Z¿)))]]>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10</LCN>
                            <LCOT>0</LCOT>
                            <LCOC>0</LCOC>
                          </ClmnBlkProps>
                          <ClmnBlkPts>
                            <ClmnBlkPt>
                              <ClmnBlkPtProps>
                                <CBPT>5</CBPT>
                                <ST>17</ST>
                                <VOFFF><![CDATA[=IF(§A¿9,9,0,0,1,7,3,1,-1,0,0,FALSE,FALSE§Z¿=0,0,MAX(EDATE(§A¿1,1,1,1,11,0,2,1,1§Z¿,(§A¿9,9,0,0,1,5,3,1,-1,0,0,FALSE,FALSE§Z¿-1)*§A¿1,2,2,1,14,7,1,1,1§Z¿-MOD(MONTH(§A¿1,1,1,1,11,0,2,1,1§Z¿)-§A¿1,1,1,1,7,0,2,1,1§Z¿-1,§A¿1,2,2,1,14,7,1,1,1§Z¿)),§A¿1,1,1,1,11,0,2,1,1§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10</LCN>
                            <LCOT>0</LCOT>
                            <LCOC>0</LCOC>
                          </ClmnBlkProps>
                          <ClmnBlkPts>
                            <ClmnBlkPt>
                              <ClmnBlkPtProps>
                                <CBPT>5</CBPT>
                                <ST>17</ST>
                                <VOFFF><![CDATA[=IF(§A¿9,9,0,0,1,7,3,1,-1,0,0,FALSE,FALSE§Z¿=0,0,MIN(EOMONTH(§A¿1,1,1,1,11,0,2,1,1§Z¿,§A¿9,9,0,0,1,5,3,1,-1,0,0,FALSE,FALSE§Z¿*§A¿1,2,2,1,14,7,1,1,1§Z¿-MOD(MONTH(§A¿1,1,1,1,11,0,2,1,1§Z¿)-§A¿1,1,1,1,7,0,2,1,1§Z¿-1,§A¿1,2,2,1,14,7,1,1,1§Z¿)-1),§A¿1,1,1,1,12,0,2,1,1§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10</LCN>
                            <LCOT>0</LCOT>
                            <LCOC>0</LCOC>
                          </ClmnBlkProps>
                          <ClmnBlkPts>
                            <ClmnBlkPt>
                              <ClmnBlkPtProps>
                                <CBPT>5</CBPT>
                                <ST>18</ST>
                                <SON>3</SON>
                                <VOFFF><![CDATA[=COLUMNS(§A¿9,9,0,1,1,5,3,1,-1,0,0,FALSE,TRUE,1,5,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10</LCN>
                            <LCOT>0</LCOT>
                            <LCOC>0</LCOC>
                          </ClmnBlkProps>
                          <ClmnBlkPts>
                            <ClmnBlkPt>
                              <ClmnBlkPtProps>
                                <CBPT>5</CBPT>
                                <ST>16</ST>
                                <VOFFF><![CDATA[=IF(§A¿9,9,0,0,1,7,3,1,-1,0,0,FALSE,FALSE§Z¿=0,0,YEAR(§A¿9,9,0,0,1,4,3,1,-1,0,0,FALSE,FALSE§Z¿)+IF(MONTH(§A¿9,9,0,0,1,4,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SON>1</SON>
                                <VOFFF><![CDATA[Active Column Number]]></VOFFF>
                              </ClmnBlkPtProps>
                            </ClmnBlkPt>
                          </ClmnBlkPts>
                        </ClmnBlk>
                        <ClmnBlk>
                          <ClmnBlkProps>
                            <FCPT>2</FCPT>
                            <FCN>3</FCN>
                            <FCOT>1</FCOT>
                            <FCOC>1</FCOC>
                            <LCPT>1</LCPT>
                            <LCN>9</LCN>
                            <LCOT>0</LCOT>
                            <LCOC>6</LCOC>
                          </ClmnBlkProps>
                          <ClmnBlkPts>
                            <ClmnBlkPt>
                              <ClmnBlkPtProps>
                                <CBPT>5</CBPT>
                                <ST>-1</ST>
                                <SON>1</SON>
                                <VOFFF/>
                              </ClmnBlkPtProps>
                            </ClmnBlkPt>
                          </ClmnBlkPts>
                        </ClmnBlk>
                        <ClmnBlk>
                          <ClmnBlkProps>
                            <FCPT>2</FCPT>
                            <FCN>10</FCN>
                            <FCOT>1</FCOT>
                            <FCOC>1</FCOC>
                            <LCPT>1</LCPT>
                            <LCN>10</LCN>
                            <LCOT>0</LCOT>
                            <LCOC>0</LCOC>
                          </ClmnBlkProps>
                          <ClmnBlkPts>
                            <ClmnBlkPt>
                              <ClmnBlkPtProps>
                                <CBPT>5</CBPT>
                                <ST>18</ST>
                                <SON>10</SON>
                                <VOFFF><![CDATA[=IF(§A¿9,9,0,0,1,5,3,1,-1,0,0,FALSE,FALSE§Z¿<=§A¿1,1,1,1,15,0,2,1,1§Z¿,§A¿9,9,0,0,1,5,3,1,-1,0,0,FALSE,FALSE§Z¿,0)]]></VOFFF>
                              </ClmnBlkPtProps>
                            </ClmnBlkPt>
                          </ClmnBlkPts>
                        </ClmnBlk>
                      </ClmnBlks>
                      <TtlCtg>
                        <TtlCtgProps>
                          <R>1</R>
                        </TtlCtgProps>
                      </TtlCtg>
                    </Elmt>
                  </Elmts>
                </Sect>
              </Sects>
            </ModComp>
          </ModComps>
        </Mod>
        <Mod>
          <ModProps>
            <MVS>10.21.7.0</MVS>
            <RAV/>
            <RXV>0</RXV>
            <FV>3</FV>
            <MT>0</MT>
            <SCT>-1</SCT>
            <P><![CDATA[IS]]></P>
            <OI>0</OI>
            <MN>1</MN>
            <MAG>772D1D4E-2CBF-4327-9023-1A74B3DB41CC</MAG>
            <BN><![CDATA[Income Statement Variance]]></BN>
            <N><![CDATA[Income Statement Variance]]></N>
            <TS><![CDATA[Monthly Budget & Monthly All Periods]]></TS>
            <D><![CDATA[Simple income statement budget variance analysis.]]></D>
            <FS><![CDATA[Simple income statement budget variance analysis.]]></FS>
            <R><![CDATA[Any]]></R>
            <GE><![CDATA[Budget Variance]]></GE>
            <CA><![CDATA[Simple]]></CA>
            <VA><![CDATA[Single Component]]></VA>
            <GST><![CDATA[Any]]></GST>
            <DE><![CDATA[Ravit Insights]]></DE>
            <E><![CDATA[Info.ravitinsights.com.au]]></E>
            <C><![CDATA[Ravit Insights]]></C>
            <W><![CDATA[www.ravitinsights.com.au]]></W>
            <K><![CDATA[Income Statement, Budget, Variance]]></K>
            <CO><![CDATA[Simple income statement budget variance analysis.]]></CO>
            <V>10.19.1.0.</V>
            <AX>2,J</AX>
            <PMLO>False</PMLO>
            <IPMLO>False</IPMLO>
            <MACA>0</MACA>
            <HP>False</HP>
            <RTSM>True</RTSM>
            <CC>True</CC>
            <X>False</X>
            <G>98DF81EB-A980-481F-88C7-BBD53D283BEE</G>
          </ModProps>
          <RowStgs>
            <RowStg>
              <RowStgProps>
                <RSN>1</RSN>
                <RHST>0</RHST>
                <HS>100</HS>
                <OL>2</OL>
                <RH>False</RH>
              </RowStgProps>
            </RowStg>
            <RowStg>
              <RowStgProps>
                <RSN>2</RSN>
                <RHST>1</RHST>
                <HS>50</HS>
                <OL>2</OL>
                <RH>False</RH>
              </RowStgProps>
            </RowStg>
            <RowStg>
              <RowStgProps>
                <RSN>3</RSN>
                <RHST>1</RHST>
                <HS>100</HS>
                <OL>2</OL>
                <RH>False</RH>
              </RowStgProps>
            </RowStg>
            <RowStg>
              <RowStgProps>
                <RSN>4</RSN>
                <RHST>0</RHST>
                <HS>100</HS>
                <OL>3</OL>
                <RH>False</RH>
              </RowStgProps>
            </RowStg>
            <RowStg>
              <RowStgProps>
                <RSN>5</RSN>
                <RHST>1</RHST>
                <HS>50</HS>
                <OL>3</OL>
                <RH>False</RH>
              </RowStgProps>
            </RowStg>
            <RowStg>
              <RowStgProps>
                <RSN>6</RSN>
                <RHST>0</RHST>
                <HS>0</HS>
                <OL>3</OL>
                <RH>True</RH>
              </RowStgProps>
            </RowStg>
          </RowStgs>
          <StlOvlys>
            <StlOvly>
              <StlOvlyProps>
                <SON>1</SON>
              </StlOvlyProps>
              <BdrOvlys>
                <BdrOvly>
                  <BdrOvlyProps>
                    <PT>1</PT>
                    <SON>1</SON>
                    <CBPLI/>
                    <FCN>0</FCN>
                    <I>True</I>
                    <BI>9</BI>
                    <LS>1</LS>
                    <W>2</W>
                  </BdrOvlyProps>
                </BdrOvly>
              </BdrOvlys>
            </StlOvly>
            <StlOvly>
              <StlOvlyProps>
                <SON>2</SON>
              </StlOvlyProps>
              <FntOvly>
                <FntOvlyProps>
                  <PT>1</PT>
                  <SON>2</SON>
                  <CBPLI>0,0,0,0,0</CBPLI>
                  <FCN>0</FCN>
                  <CN>0</CN>
                  <IB>True</IB>
                  <B>True</B>
                </FntOvlyProps>
              </FntOvly>
              <BdrOvlys>
                <BdrOvly>
                  <BdrOvlyProps>
                    <PT>1</PT>
                    <SON>2</SON>
                    <CBPLI/>
                    <FCN>0</FCN>
                    <I>True</I>
                    <BI>8</BI>
                    <LS>1</LS>
                    <W>2</W>
                  </BdrOvlyProps>
                </BdrOvly>
              </BdrOvlys>
            </StlOvly>
            <StlOvly>
              <StlOvlyProps>
                <SON>3</SON>
              </StlOvlyProps>
              <FntOvly>
                <FntOvlyProps>
                  <PT>1</PT>
                  <SON>3</SON>
                  <CBPLI>0,0,0,0,0</CBPLI>
                  <FCN>0</FCN>
                  <CN>0</CN>
                  <IB>True</IB>
                  <B>True</B>
                </FntOvlyProps>
              </FntOvly>
              <BdrOvlys>
                <BdrOvly>
                  <BdrOvlyProps>
                    <PT>1</PT>
                    <SON>3</SON>
                    <CBPLI/>
                    <FCN>0</FCN>
                    <I>True</I>
                    <BI>8</BI>
                    <LS>1</LS>
                    <W>2</W>
                  </BdrOvlyProps>
                </BdrOvly>
                <BdrOvly>
                  <BdrOvlyProps>
                    <PT>1</PT>
                    <SON>3</SON>
                    <CBPLI/>
                    <FCN>0</FCN>
                    <I>True</I>
                    <BI>9</BI>
                    <LS>-4119</LS>
                    <W>4</W>
                  </BdrOvlyProps>
                </BdrOvly>
              </BdrOvlys>
            </StlOvly>
            <StlOvly>
              <StlOvlyProps>
                <SON>4</SON>
              </StlOvlyProps>
              <BdrOvlys>
                <BdrOvly>
                  <BdrOvlyProps>
                    <PT>1</PT>
                    <SON>4</SON>
                    <CBPLI/>
                    <FCN>0</FCN>
                    <I>True</I>
                    <BI>9</BI>
                    <LS>-4115</LS>
                    <W>2</W>
                  </BdrOvlyProps>
                </BdrOvly>
              </BdrOvlys>
            </StlOvly>
            <StlOvly>
              <StlOvlyProps>
                <SON>5</SON>
              </StlOvlyProps>
              <BdrOvlys>
                <BdrOvly>
                  <BdrOvlyProps>
                    <PT>1</PT>
                    <SON>5</SON>
                    <CBPLI/>
                    <FCN>0</FCN>
                    <I>True</I>
                    <BI>7</BI>
                    <LS>-4115</LS>
                    <W>2</W>
                    <CT>3</CT>
                    <CN>5</CN>
                    <TAS>0.3999756</TAS>
                  </BdrOvlyProps>
                </BdrOvly>
                <BdrOvly>
                  <BdrOvlyProps>
                    <PT>1</PT>
                    <SON>5</SON>
                    <CBPLI/>
                    <FCN>0</FCN>
                    <I>True</I>
                    <BI>10</BI>
                    <LS>-4115</LS>
                    <W>2</W>
                    <CT>3</CT>
                    <CN>5</CN>
                    <TAS>0.3999756</TAS>
                  </BdrOvlyProps>
                </BdrOvly>
                <BdrOvly>
                  <BdrOvlyProps>
                    <PT>1</PT>
                    <SON>5</SON>
                    <CBPLI/>
                    <FCN>0</FCN>
                    <I>True</I>
                    <BI>8</BI>
                    <LS>-4115</LS>
                    <W>2</W>
                    <CT>3</CT>
                    <CN>5</CN>
                    <TAS>0.3999756</TAS>
                  </BdrOvlyProps>
                </BdrOvly>
                <BdrOvly>
                  <BdrOvlyProps>
                    <PT>1</PT>
                    <SON>5</SON>
                    <CBPLI/>
                    <FCN>0</FCN>
                    <I>True</I>
                    <BI>9</BI>
                    <LS>-4115</LS>
                    <W>2</W>
                  </BdrOvlyProps>
                </BdrOvly>
                <BdrOvly>
                  <BdrOvlyProps>
                    <PT>1</PT>
                    <SON>5</SON>
                    <CBPLI/>
                    <FCN>0</FCN>
                    <I>True</I>
                    <BI>12</BI>
                    <LS>-4115</LS>
                    <W>2</W>
                    <CT>3</CT>
                    <CN>5</CN>
                    <TAS>0.3999756</TAS>
                  </BdrOvlyProps>
                </BdrOvly>
                <BdrOvly>
                  <BdrOvlyProps>
                    <PT>1</PT>
                    <SON>5</SON>
                    <CBPLI/>
                    <FCN>0</FCN>
                    <I>True</I>
                    <BI>11</BI>
                    <LS>-4115</LS>
                    <W>2</W>
                    <CT>3</CT>
                    <CN>5</CN>
                    <TAS>0.3999756</TAS>
                  </BdrOvlyProps>
                </BdrOvly>
              </BdrOvlys>
            </StlOvly>
            <StlOvly>
              <StlOvlyProps>
                <SON>6</SON>
                <IHA>True</IHA>
                <HA>-4108</HA>
              </StlOvlyProps>
            </StlOvly>
            <StlOvly>
              <StlOvlyProps>
                <SON>7</SON>
                <IHA>True</IHA>
                <HA>-4108</HA>
              </StlOvlyProps>
              <FntOvly>
                <FntOvlyProps>
                  <PT>1</PT>
                  <SON>7</SON>
                  <CBPLI>0,0,0,0,0</CBPLI>
                  <FCN>0</FCN>
                  <CN>0</CN>
                  <IC>True</IC>
                  <CT>2</CT>
                  <CNU>6</CNU>
                  <CPR>0</CPR>
                  <TAS>0</TAS>
                </FntOvlyProps>
              </FntOvly>
            </StlOvly>
            <StlOvly>
              <StlOvlyProps>
                <SON>8</SON>
                <IHA>True</IHA>
                <HA>-4152</HA>
              </StlOvlyProps>
            </StlOvly>
            <StlOvly>
              <StlOvlyProps>
                <SON>9</SON>
                <IVA>True</IVA>
                <VA>-4160</VA>
              </StlOvlyProps>
              <FntOvly>
                <FntOvlyProps>
                  <PT>1</PT>
                  <SON>9</SON>
                  <CBPLI>0,0,0,0,0</CBPLI>
                  <FCN>0</FCN>
                  <CN>0</CN>
                  <IB>True</IB>
                  <II>True</II>
                  <IS>True</IS>
                  <IC>True</IC>
                  <B>True</B>
                  <I>False</I>
                  <ST>0</ST>
                  <SV>35</SV>
                  <CT>-3</CT>
                  <CNU>7</CNU>
                  <CPR>4539392</CPR>
                  <TAS>0</TAS>
                </FntOvlyProps>
              </FntOvly>
              <IntOvly>
                <IntOvlyProps>
                  <PT>1</PT>
                  <SON>9</SON>
                  <CBPLI/>
                  <FCN>0</FCN>
                  <IC>True</IC>
                </IntOvlyProps>
              </IntOvly>
            </StlOvly>
            <StlOvly>
              <StlOvlyProps>
                <SON>10</SON>
              </StlOvlyProps>
              <FntOvly>
                <FntOvlyProps>
                  <PT>1</PT>
                  <SON>10</SON>
                  <CBPLI>0,0,0,0,0</CBPLI>
                  <FCN>0</FCN>
                  <CN>0</CN>
                  <II>True</II>
                  <IC>True</IC>
                  <I>True</I>
                  <CT>-3</CT>
                  <CNU>6</CNU>
                  <CPR>7567403</CPR>
                  <TAS>0</TAS>
                </FntOvlyProps>
              </FntOvly>
            </StlOvly>
            <StlOvly>
              <StlOvlyProps>
                <SON>11</SON>
                <INF>True</INF>
                <NT>0</NT>
                <DP>0</DP>
                <CNF><![CDATA[_(#,##0_);(#,##0);_-"-"_-;_)@_)]]></CNF>
              </StlOvlyProps>
            </StlOvly>
            <StlOvly>
              <StlOvlyProps>
                <SON>12</SON>
                <INF>True</INF>
                <NT>0</NT>
                <DP>0</DP>
                <CNF><![CDATA[_(#,##0_);(#,##0);_-"-"_-;_)@_)]]></CNF>
              </StlOvlyProps>
              <FntOvly>
                <FntOvlyProps>
                  <PT>1</PT>
                  <SON>12</SON>
                  <CBPLI>0,0,0,0,0</CBPLI>
                  <FCN>0</FCN>
                  <CN>0</CN>
                  <IB>True</IB>
                  <B>True</B>
                </FntOvlyProps>
              </FntOvly>
              <BdrOvlys>
                <BdrOvly>
                  <BdrOvlyProps>
                    <PT>1</PT>
                    <SON>12</SON>
                    <CBPLI/>
                    <FCN>0</FCN>
                    <I>True</I>
                    <BI>10</BI>
                    <LS>1</LS>
                    <W>2</W>
                  </BdrOvlyProps>
                </BdrOvly>
              </BdrOvlys>
            </StlOvly>
            <StlOvly>
              <StlOvlyProps>
                <SON>13</SON>
              </StlOvlyProps>
              <FntOvly>
                <FntOvlyProps>
                  <PT>1</PT>
                  <SON>13</SON>
                  <CBPLI>0,0,0,0,0</CBPLI>
                  <FCN>0</FCN>
                  <CN>0</CN>
                  <II>True</II>
                  <I>True</I>
                </FntOvlyProps>
              </FntOvly>
            </StlOvly>
          </StlOvlys>
          <ElmtsGrps>
            <ElmtsGrp>
              <ElmtsGrpProps>
                <NU>1</NU>
                <NA><![CDATA[Revenue]]></NA>
                <EGT>0</EGT>
                <DCC>1</DCC>
                <AST>False</AST>
                <ISTH>True</ISTH>
                <PTMCN>0</PTMCN>
                <PTBN>0</PTBN>
                <PTBI>0</PTBI>
                <GLN/>
                <CLOT>0</CLOT>
                <CLIT>0</CLIT>
                <PMLO>0</PMLO>
                <IPMLO>0</IPMLO>
              </ElmtsGrpProps>
            </ElmtsGrp>
            <ElmtsGrp>
              <ElmtsGrpProps>
                <NU>2</NU>
                <NA><![CDATA[Cost of Sales]]></NA>
                <EGT>0</EGT>
                <DCC>1</DCC>
                <AST>False</AST>
                <ISTH>True</ISTH>
                <PTMCN>0</PTMCN>
                <PTBN>0</PTBN>
                <PTBI>0</PTBI>
                <GLN/>
                <CLOT>0</CLOT>
                <CLIT>0</CLIT>
                <PMLO>0</PMLO>
                <IPMLO>0</IPMLO>
              </ElmtsGrpProps>
            </ElmtsGrp>
            <ElmtsGrp>
              <ElmtsGrpProps>
                <NU>3</NU>
                <NA><![CDATA[Operating Expenditure]]></NA>
                <EGT>0</EGT>
                <DCC>1</DCC>
                <AST>False</AST>
                <ISTH>True</ISTH>
                <PTMCN>0</PTMCN>
                <PTBN>0</PTBN>
                <PTBI>0</PTBI>
                <GLN/>
                <CLOT>0</CLOT>
                <CLIT>0</CLIT>
                <PMLO>0</PMLO>
                <IPMLO>0</IPMLO>
              </ElmtsGrpProps>
            </ElmtsGrp>
            <ElmtsGrp>
              <ElmtsGrpProps>
                <NU>4</NU>
                <NA><![CDATA[Depreciation]]></NA>
                <EGT>0</EGT>
                <DCC>1</DCC>
                <AST>False</AST>
                <ISTH>True</ISTH>
                <PTMCN>0</PTMCN>
                <PTBN>0</PTBN>
                <PTBI>0</PTBI>
                <GLN/>
                <CLOT>0</CLOT>
                <CLIT>0</CLIT>
                <PMLO>0</PMLO>
                <IPMLO>0</IPMLO>
              </ElmtsGrpProps>
            </ElmtsGrp>
            <ElmtsGrp>
              <ElmtsGrpProps>
                <NU>5</NU>
                <NA><![CDATA[Interest Expense]]></NA>
                <EGT>0</EGT>
                <DCC>1</DCC>
                <AST>False</AST>
                <ISTH>True</ISTH>
                <PTMCN>0</PTMCN>
                <PTBN>0</PTBN>
                <PTBI>0</PTBI>
                <GLN/>
                <CLOT>0</CLOT>
                <CLIT>0</CLIT>
                <PMLO>0</PMLO>
                <IPMLO>0</IPMLO>
              </ElmtsGrpProps>
            </ElmtsGrp>
            <ElmtsGrp>
              <ElmtsGrpProps>
                <NU>6</NU>
                <NA><![CDATA[Other Revenue]]></NA>
                <EGT>0</EGT>
                <DCC>1</DCC>
                <AST>False</AST>
                <ISTH>True</ISTH>
                <PTMCN>0</PTMCN>
                <PTBN>0</PTBN>
                <PTBI>0</PTBI>
                <GLN/>
                <CLOT>0</CLOT>
                <CLIT>0</CLIT>
                <PMLO>0</PMLO>
                <IPMLO>0</IPMLO>
              </ElmtsGrpProps>
            </ElmtsGrp>
            <ElmtsGrp>
              <ElmtsGrpProps>
                <NU>7</NU>
                <NA><![CDATA[Other Expenses]]></NA>
                <EGT>0</EGT>
                <DCC>1</DCC>
                <AST>False</AST>
                <ISTH>True</ISTH>
                <PTMCN>0</PTMCN>
                <PTBN>0</PTBN>
                <PTBI>0</PTBI>
                <GLN/>
                <CLOT>0</CLOT>
                <CLIT>0</CLIT>
                <PMLO>0</PMLO>
                <IPMLO>0</IPMLO>
              </ElmtsGrpProps>
            </ElmtsGrp>
            <ElmtsGrp>
              <ElmtsGrpProps>
                <NU>8</NU>
                <NA><![CDATA[Budget Financial Year End]]></NA>
                <EGT>0</EGT>
                <DCC>12</DCC>
                <AST>False</AST>
                <ISTH>True</ISTH>
                <PTMCN>0</PTMCN>
                <PTBN>0</PTBN>
                <PTBI>0</PTBI>
                <GLN/>
                <CLOT>0</CLOT>
                <CLIT>0</CLIT>
                <PMLO>0</PMLO>
                <IPMLO>0</IPMLO>
              </ElmtsGrpProps>
            </ElmtsGrp>
          </ElmtsGrps>
          <ModComps>
            <ModComp>
              <ModCompProps>
                <MN>2</MN>
                <MCN>1</MCN>
                <MCTK>BaseCase</MCTK>
                <RT><![CDATA[Model Instructions]]></RT>
                <ERN>MODMC13</ERN>
                <MCST>0</MCST>
                <IPMC>False</IPMC>
                <SN>5</SN>
                <LODS>False</LODS>
                <LST>False</LST>
                <HS>False</HS>
                <IBOA>0</IBOA>
                <IB>True</IB>
                <CI/>
                <PTI/>
                <PTP>False</PTP>
                <PTD/>
                <PTMCN>0</PTMCN>
                <CROL>0</CROL>
                <CCOL>0</CCOL>
                <AMFN>0</AMFN>
              </ModCompProps>
              <Sects>
                <Sect>
                  <SectProps>
                    <LI>1,1</LI>
                    <EGN>0</EGN>
                  </SectProps>
                  <Elmts>
                    <Elmt>
                      <ElmtProps>
                        <CPT>2</CPT>
                      </ElmtProps>
                      <TtlCtg/>
                    </Elmt>
                    <Elmt>
                      <ElmtProps>
                        <CPT>2</CPT>
                      </ElmtProps>
                      <ClmnBlks>
                        <ClmnBlk>
                          <ClmnBlkProps>
                            <FCPT>0</FCPT>
                            <FCN>2</FCN>
                            <LCPT>0</LCPT>
                            <LCN>2</LCN>
                          </ClmnBlkProps>
                          <ClmnBlkPts>
                            <ClmnBlkPt>
                              <ClmnBlkPtProps>
                                <CBPT>5</CBPT>
                                <HCTHR>True</HCTHR>
                                <CTHN>7</CTHN>
                                <ST>3</ST>
                                <VOFFF><![CDATA[<ModuleComponentTitle>]]></VOFFF>
                              </ClmnBlkPtProps>
                              <RgeNmes>
                                <RgeNme>
                                  <RgeNmeProps>
                                    <CBPLI>1,1,2,1,1</CBPLI>
                                    <MCN>1</MCN>
                                    <SN>1</SN>
                                    <EN>2</EN>
                                    <CN>0</CN>
                                    <CBN>1</CBN>
                                    <CBPN>1</CBPN>
                                    <PT>1</PT>
                                    <CBPRNT>6</CBPRNT>
                                    <NT>12</NT>
                                    <SP1><![CDATA[Ass]]></SP1>
                                    <SP2/>
                                    <FFF/>
                                    <CMT/>
                                  </RgeNmeProps>
                                </RgeNme>
                              </RgeNmes>
                            </ClmnBlkPt>
                          </ClmnBlkPts>
                        </ClmnBlk>
                        <ClmnBlk>
                          <ClmnBlkProps>
                            <FCPT>0</FCPT>
                            <FCN>3</FCN>
                            <LCPT>5</LCPT>
                          </ClmnBlkProps>
                          <ClmnBlkPts>
                            <ClmnBlkPt>
                              <ClmnBlkPtProps>
                                <CBPT>5</CBPT>
                                <ST>3</ST>
                                <VOFFF/>
                              </ClmnBlkPtProps>
                            </ClmnBlkPt>
                          </ClmnBlkPts>
                        </ClmnBlk>
                      </ClmnBlks>
                      <TtlCtg/>
                    </Elmt>
                    <Elmt>
                      <ElmtProps>
                        <CPT>2</CPT>
                      </ElmtProps>
                      <TtlCtg>
                        <TtlCtgProps>
                          <R>1</R>
                        </TtlCtgProps>
                      </TtlCtg>
                    </Elmt>
                    <Elmt>
                      <ElmtProps>
                        <CPT>2</CPT>
                      </ElmtProps>
                      <ClmnBlks>
                        <ClmnBlk>
                          <ClmnBlkProps>
                            <FCPT>0</FCPT>
                            <FCN>2</FCN>
                            <LCPT>0</LCPT>
                            <LCN>2</LCN>
                          </ClmnBlkProps>
                          <ClmnBlkPts>
                            <ClmnBlkPt>
                              <ClmnBlkPtProps>
                                <CBPT>5</CBPT>
                                <ST>5</ST>
                                <VOFFF><![CDATA[Step]]></VOFFF>
                              </ClmnBlkPtProps>
                            </ClmnBlkPt>
                          </ClmnBlkPts>
                        </ClmnBlk>
                        <ClmnBlk>
                          <ClmnBlkProps>
                            <FCPT>0</FCPT>
                            <FCN>4</FCN>
                            <LCPT>0</LCPT>
                            <LCN>4</LCN>
                          </ClmnBlkProps>
                          <ClmnBlkPts>
                            <ClmnBlkPt>
                              <ClmnBlkPtProps>
                                <CBPT>5</CBPT>
                                <ST>5</ST>
                                <VOFFF><![CDATA[Setup instructions]]></VOFFF>
                              </ClmnBlkPtProps>
                            </ClmnBlkPt>
                          </ClmnBlkPts>
                        </ClmnBlk>
                        <ClmnBlk>
                          <ClmnBlkProps>
                            <FCPT>0</FCPT>
                            <FCN>14</FCN>
                            <LCPT>0</LCPT>
                            <LCN>14</LCN>
                          </ClmnBlkProps>
                          <ClmnBlkPts>
                            <ClmnBlkPt>
                              <ClmnBlkPtProps>
                                <CBPT>5</CBPT>
                                <ST>5</ST>
                                <VOFFF><![CDATA[Links]]></VOFFF>
                              </ClmnBlkPtProps>
                            </ClmnBlkPt>
                          </ClmnBlkPts>
                        </ClmnBlk>
                      </ClmnBlks>
                      <TtlCtg>
                        <TtlCtgProps>
                          <R>1</R>
                        </TtlCtgProps>
                      </TtlCtg>
                    </Elmt>
                    <Elmt>
                      <ElmtProps>
                        <CPT>2</CPT>
                      </ElmtProps>
                      <ClmnBlks>
                        <ClmnBlk>
                          <ClmnBlkProps>
                            <FCPT>0</FCPT>
                            <FCN>2</FCN>
                            <LCPT>0</LCPT>
                            <LCN>2</LCN>
                          </ClmnBlkProps>
                          <ClmnBlkPts>
                            <ClmnBlkPt>
                              <ClmnBlkPtProps>
                                <CBPT>5</CBPT>
                                <ST>18</ST>
                                <VOFFF><![CDATA[=ROWS(§A¿0,1,1,1,5,1,1,-1,0,0,TRUE,FALSE,1,5,1,1,-1,0,0,FALSE,FALSE§Z¿)&"."]]></VOFFF>
                              </ClmnBlkPtProps>
                            </ClmnBlkPt>
                          </ClmnBlkPts>
                        </ClmnBlk>
                        <ClmnBlk>
                          <ClmnBlkProps>
                            <FCPT>0</FCPT>
                            <FCN>4</FCN>
                            <LCPT>0</LCPT>
                            <LCN>4</LCN>
                          </ClmnBlkProps>
                          <ClmnBlkPts>
                            <ClmnBlkPt>
                              <ClmnBlkPtProps>
                                <CBPT>5</CBPT>
                                <ST>6</ST>
                                <VOFFF><![CDATA[Set the time to align with the budget period you intend to look at]]></VOFFF>
                              </ClmnBlkPtProps>
                            </ClmnBlkPt>
                          </ClmnBlkPts>
                        </ClmnBlk>
                      </ClmnBlks>
                      <TtlCtg>
                        <TtlCtgProps>
                          <R>1</R>
                        </TtlCtgProps>
                      </TtlCtg>
                    </Elmt>
                    <Elmt>
                      <ElmtProps>
                        <CPT>2</CPT>
                      </ElmtProps>
                      <ClmnBlks>
                        <ClmnBlk>
                          <ClmnBlkProps>
                            <FCPT>0</FCPT>
                            <FCN>2</FCN>
                            <LCPT>0</LCPT>
                            <LCN>2</LCN>
                          </ClmnBlkProps>
                          <ClmnBlkPts>
                            <ClmnBlkPt>
                              <ClmnBlkPtProps>
                                <CBPT>5</CBPT>
                                <ST>18</ST>
                                <VOFFF><![CDATA[=ROWS(§A¿0,1,1,1,5,1,1,-1,0,0,TRUE,FALSE,1,6,1,1,-1,0,0,FALSE,FALSE§Z¿)&"."]]></VOFFF>
                              </ClmnBlkPtProps>
                            </ClmnBlkPt>
                          </ClmnBlkPts>
                        </ClmnBlk>
                        <ClmnBlk>
                          <ClmnBlkProps>
                            <FCPT>0</FCPT>
                            <FCN>4</FCN>
                            <LCPT>0</LCPT>
                            <LCN>4</LCN>
                          </ClmnBlkProps>
                          <ClmnBlkPts>
                            <ClmnBlkPt>
                              <ClmnBlkPtProps>
                                <CBPT>5</CBPT>
                                <ST>6</ST>
                                <VOFFF><![CDATA[Go to sheet 1.Historical, in the green cells, set your categories.]]></VOFFF>
                              </ClmnBlkPtProps>
                            </ClmnBlkPt>
                          </ClmnBlkPts>
                        </ClmnBlk>
                        <ClmnBlk>
                          <ClmnBlkProps>
                            <FCPT>0</FCPT>
                            <FCN>14</FCN>
                            <LCPT>0</LCPT>
                            <LCN>16</LCN>
                          </ClmnBlkProps>
                          <ClmnBlkPts>
                            <ClmnBlkPt>
                              <ClmnBlkPtProps>
                                <CBPT>5</CBPT>
                                <ST>26</ST>
                                <MC>True</MC>
                                <VOFFF><![CDATA[="Go to "&§A¿1,1,3,1,2,0,1,1,1§Z¿]]></VOFFF>
                              </ClmnBlkPtProps>
                              <Hlk>
                                <HlkProps>
                                  <CBPLI>1,1,6,3,1</CBPLI>
                                  <RT>0</RT>
                                  <RRRT>1</RRRT>
                                  <RCBPLI>3,1,2,1,1</RCBPLI>
                                  <RCN>0</RCN>
                                  <RRNPT>1</RRNPT>
                                  <RRNN>1</RRNN>
                                  <TTDT>0</TTDT>
                                  <AGT>False</AGT>
                                  <CT/>
                                </HlkProps>
                              </Hlk>
                            </ClmnBlkPt>
                          </ClmnBlkPts>
                        </ClmnBlk>
                      </ClmnBlks>
                      <TtlCtg>
                        <TtlCtgProps>
                          <R>1</R>
                        </TtlCtgProps>
                      </TtlCtg>
                    </Elmt>
                    <Elmt>
                      <ElmtProps>
                        <CPT>2</CPT>
                      </ElmtProps>
                      <ClmnBlks>
                        <ClmnBlk>
                          <ClmnBlkProps>
                            <FCPT>0</FCPT>
                            <FCN>2</FCN>
                            <LCPT>0</LCPT>
                            <LCN>2</LCN>
                          </ClmnBlkProps>
                          <ClmnBlkPts>
                            <ClmnBlkPt>
                              <ClmnBlkPtProps>
                                <CBPT>5</CBPT>
                                <ST>18</ST>
                                <VOFFF><![CDATA[=ROWS(§A¿0,1,1,1,5,1,1,-1,0,0,TRUE,FALSE,1,7,1,1,-1,0,0,FALSE,FALSE§Z¿)&"."]]></VOFFF>
                              </ClmnBlkPtProps>
                            </ClmnBlkPt>
                          </ClmnBlkPts>
                        </ClmnBlk>
                        <ClmnBlk>
                          <ClmnBlkProps>
                            <FCPT>0</FCPT>
                            <FCN>4</FCN>
                            <LCPT>0</LCPT>
                            <LCN>4</LCN>
                          </ClmnBlkProps>
                          <ClmnBlkPts>
                            <ClmnBlkPt>
                              <ClmnBlkPtProps>
                                <CBPT>5</CBPT>
                                <ST>6</ST>
                                <VOFFF><![CDATA[Go to sheet 2.Budget, set the budget you'd like to track over the year.]]></VOFFF>
                              </ClmnBlkPtProps>
                            </ClmnBlkPt>
                          </ClmnBlkPts>
                        </ClmnBlk>
                        <ClmnBlk>
                          <ClmnBlkProps>
                            <FCPT>0</FCPT>
                            <FCN>14</FCN>
                            <LCPT>0</LCPT>
                            <LCN>16</LCN>
                          </ClmnBlkProps>
                          <ClmnBlkPts>
                            <ClmnBlkPt>
                              <ClmnBlkPtProps>
                                <CBPT>5</CBPT>
                                <ST>26</ST>
                                <MC>True</MC>
                                <VOFFF><![CDATA[="Go to "&§A¿1,1,2,1,2,0,1,1,1§Z¿]]></VOFFF>
                              </ClmnBlkPtProps>
                              <Hlk>
                                <HlkProps>
                                  <CBPLI>1,1,7,3,1</CBPLI>
                                  <RT>0</RT>
                                  <RRRT>1</RRRT>
                                  <RCBPLI>2,1,2,1,1</RCBPLI>
                                  <RCN>0</RCN>
                                  <RRNPT>1</RRNPT>
                                  <RRNN>1</RRNN>
                                  <TTDT>0</TTDT>
                                  <AGT>False</AGT>
                                  <CT/>
                                </HlkProps>
                              </Hlk>
                            </ClmnBlkPt>
                          </ClmnBlkPts>
                        </ClmnBlk>
                      </ClmnBlks>
                      <TtlCtg>
                        <TtlCtgProps>
                          <R>1</R>
                        </TtlCtgProps>
                      </TtlCtg>
                    </Elmt>
                    <Elmt>
                      <ElmtProps>
                        <CPT>2</CPT>
                      </ElmtProps>
                      <ClmnBlks>
                        <ClmnBlk>
                          <ClmnBlkProps>
                            <FCPT>0</FCPT>
                            <FCN>2</FCN>
                            <LCPT>0</LCPT>
                            <LCN>2</LCN>
                          </ClmnBlkProps>
                          <ClmnBlkPts>
                            <ClmnBlkPt>
                              <ClmnBlkPtProps>
                                <CBPT>5</CBPT>
                                <ST>18</ST>
                                <VOFFF><![CDATA[=ROWS(§A¿0,1,1,1,5,1,1,-1,0,0,TRUE,FALSE,1,8,1,1,-1,0,0,FALSE,FALSE§Z¿)&"."]]></VOFFF>
                              </ClmnBlkPtProps>
                            </ClmnBlkPt>
                          </ClmnBlkPts>
                        </ClmnBlk>
                        <ClmnBlk>
                          <ClmnBlkProps>
                            <FCPT>0</FCPT>
                            <FCN>4</FCN>
                            <LCPT>0</LCPT>
                            <LCN>4</LCN>
                          </ClmnBlkProps>
                          <ClmnBlkPts>
                            <ClmnBlkPt>
                              <ClmnBlkPtProps>
                                <CBPT>5</CBPT>
                                <ST>6</ST>
                                <VOFFF><![CDATA[Go to sheet 3.Forecast, set the forecast for the year, at the start of the year, budget and forecast are likely to be the same.]]></VOFFF>
                              </ClmnBlkPtProps>
                            </ClmnBlkPt>
                          </ClmnBlkPts>
                        </ClmnBlk>
                        <ClmnBlk>
                          <ClmnBlkProps>
                            <FCPT>0</FCPT>
                            <FCN>14</FCN>
                            <LCPT>0</LCPT>
                            <LCN>16</LCN>
                          </ClmnBlkProps>
                          <ClmnBlkPts>
                            <ClmnBlkPt>
                              <ClmnBlkPtProps>
                                <CBPT>5</CBPT>
                                <ST>26</ST>
                                <MC>True</MC>
                                <VOFFF><![CDATA[="Go to "&§A¿1,1,4,1,2,0,1,1,1§Z¿]]></VOFFF>
                              </ClmnBlkPtProps>
                              <Hlk>
                                <HlkProps>
                                  <CBPLI>1,1,8,3,1</CBPLI>
                                  <RT>0</RT>
                                  <RRRT>1</RRRT>
                                  <RCBPLI>4,1,2,1,1</RCBPLI>
                                  <RCN>0</RCN>
                                  <RRNPT>1</RRNPT>
                                  <RRNN>1</RRNN>
                                  <TTDT>0</TTDT>
                                  <AGT>False</AGT>
                                  <CT/>
                                </HlkProps>
                              </Hlk>
                            </ClmnBlkPt>
                          </ClmnBlkPts>
                        </ClmnBlk>
                      </ClmnBlks>
                      <TtlCtg>
                        <TtlCtgProps>
                          <R>1</R>
                        </TtlCtgProps>
                      </TtlCtg>
                    </Elmt>
                    <Elmt>
                      <ElmtProps>
                        <CPT>2</CPT>
                      </ElmtProps>
                      <TtlCtg>
                        <TtlCtgProps>
                          <R>1</R>
                        </TtlCtgProps>
                      </TtlCtg>
                    </Elmt>
                    <Elmt>
                      <ElmtProps>
                        <CPT>2</CPT>
                      </ElmtProps>
                      <ClmnBlks>
                        <ClmnBlk>
                          <ClmnBlkProps>
                            <FCPT>0</FCPT>
                            <FCN>2</FCN>
                            <LCPT>0</LCPT>
                            <LCN>2</LCN>
                          </ClmnBlkProps>
                          <ClmnBlkPts>
                            <ClmnBlkPt>
                              <ClmnBlkPtProps>
                                <CBPT>5</CBPT>
                                <ST>5</ST>
                                <VOFFF><![CDATA[Step]]></VOFFF>
                              </ClmnBlkPtProps>
                            </ClmnBlkPt>
                          </ClmnBlkPts>
                        </ClmnBlk>
                        <ClmnBlk>
                          <ClmnBlkProps>
                            <FCPT>0</FCPT>
                            <FCN>4</FCN>
                            <LCPT>0</LCPT>
                            <LCN>4</LCN>
                          </ClmnBlkProps>
                          <ClmnBlkPts>
                            <ClmnBlkPt>
                              <ClmnBlkPtProps>
                                <CBPT>5</CBPT>
                                <ST>5</ST>
                                <VOFFF><![CDATA[Monthly update instructions]]></VOFFF>
                              </ClmnBlkPtProps>
                            </ClmnBlkPt>
                          </ClmnBlkPts>
                        </ClmnBlk>
                      </ClmnBlks>
                      <TtlCtg>
                        <TtlCtgProps>
                          <R>1</R>
                        </TtlCtgProps>
                      </TtlCtg>
                    </Elmt>
                    <Elmt>
                      <ElmtProps>
                        <CPT>2</CPT>
                      </ElmtProps>
                      <ClmnBlks>
                        <ClmnBlk>
                          <ClmnBlkProps>
                            <FCPT>0</FCPT>
                            <FCN>2</FCN>
                            <LCPT>0</LCPT>
                            <LCN>2</LCN>
                          </ClmnBlkProps>
                          <ClmnBlkPts>
                            <ClmnBlkPt>
                              <ClmnBlkPtProps>
                                <CBPT>5</CBPT>
                                <ST>18</ST>
                                <VOFFF><![CDATA[=ROWS(§A¿0,1,1,1,11,1,1,-1,0,0,TRUE,FALSE,1,11,1,1,-1,0,0,FALSE,FALSE§Z¿)&"."]]></VOFFF>
                              </ClmnBlkPtProps>
                            </ClmnBlkPt>
                          </ClmnBlkPts>
                        </ClmnBlk>
                        <ClmnBlk>
                          <ClmnBlkProps>
                            <FCPT>0</FCPT>
                            <FCN>4</FCN>
                            <LCPT>0</LCPT>
                            <LCN>4</LCN>
                          </ClmnBlkProps>
                          <ClmnBlkPts>
                            <ClmnBlkPt>
                              <ClmnBlkPtProps>
                                <CBPT>5</CBPT>
                                <ST>6</ST>
                                <VOFFF><![CDATA[At the end of the month, update the Last Historical Month, once your book keeping has been finalised.]]></VOFFF>
                              </ClmnBlkPtProps>
                            </ClmnBlkPt>
                          </ClmnBlkPts>
                        </ClmnBlk>
                      </ClmnBlks>
                      <TtlCtg>
                        <TtlCtgProps>
                          <R>1</R>
                        </TtlCtgProps>
                      </TtlCtg>
                    </Elmt>
                    <Elmt>
                      <ElmtProps>
                        <CPT>2</CPT>
                      </ElmtProps>
                      <ClmnBlks>
                        <ClmnBlk>
                          <ClmnBlkProps>
                            <FCPT>0</FCPT>
                            <FCN>2</FCN>
                            <LCPT>0</LCPT>
                            <LCN>2</LCN>
                          </ClmnBlkProps>
                          <ClmnBlkPts>
                            <ClmnBlkPt>
                              <ClmnBlkPtProps>
                                <CBPT>5</CBPT>
                                <ST>18</ST>
                                <VOFFF><![CDATA[=ROWS(§A¿0,1,1,1,11,1,1,-1,0,0,TRUE,FALSE,1,12,1,1,-1,0,0,FALSE,FALSE§Z¿)&"."]]></VOFFF>
                              </ClmnBlkPtProps>
                            </ClmnBlkPt>
                          </ClmnBlkPts>
                        </ClmnBlk>
                        <ClmnBlk>
                          <ClmnBlkProps>
                            <FCPT>0</FCPT>
                            <FCN>4</FCN>
                            <LCPT>0</LCPT>
                            <LCN>4</LCN>
                          </ClmnBlkProps>
                          <ClmnBlkPts>
                            <ClmnBlkPt>
                              <ClmnBlkPtProps>
                                <CBPT>5</CBPT>
                                <ST>6</ST>
                                <VOFFF><![CDATA[Go to sheet 1.Historical, in the green cells, update your numbers for the latest month.]]></VOFFF>
                              </ClmnBlkPtProps>
                            </ClmnBlkPt>
                          </ClmnBlkPts>
                        </ClmnBlk>
                        <ClmnBlk>
                          <ClmnBlkProps>
                            <FCPT>0</FCPT>
                            <FCN>14</FCN>
                            <LCPT>0</LCPT>
                            <LCN>16</LCN>
                          </ClmnBlkProps>
                          <ClmnBlkPts>
                            <ClmnBlkPt>
                              <ClmnBlkPtProps>
                                <CBPT>5</CBPT>
                                <ST>26</ST>
                                <MC>True</MC>
                                <VOFFF><![CDATA[="Go to "&§A¿1,1,3,1,2,0,1,1,1§Z¿]]></VOFFF>
                              </ClmnBlkPtProps>
                              <Hlk>
                                <HlkProps>
                                  <CBPLI>1,1,12,3,1</CBPLI>
                                  <RT>0</RT>
                                  <RRRT>1</RRRT>
                                  <RCBPLI>3,1,2,1,1</RCBPLI>
                                  <RCN>0</RCN>
                                  <RRNPT>1</RRNPT>
                                  <RRNN>1</RRNN>
                                  <TTDT>0</TTDT>
                                  <AGT>False</AGT>
                                  <CT/>
                                </HlkProps>
                              </Hlk>
                            </ClmnBlkPt>
                          </ClmnBlkPts>
                        </ClmnBlk>
                      </ClmnBlks>
                      <TtlCtg>
                        <TtlCtgProps>
                          <R>1</R>
                        </TtlCtgProps>
                      </TtlCtg>
                    </Elmt>
                    <Elmt>
                      <ElmtProps>
                        <CPT>2</CPT>
                      </ElmtProps>
                      <ClmnBlks>
                        <ClmnBlk>
                          <ClmnBlkProps>
                            <FCPT>0</FCPT>
                            <FCN>2</FCN>
                            <LCPT>0</LCPT>
                            <LCN>2</LCN>
                          </ClmnBlkProps>
                          <ClmnBlkPts>
                            <ClmnBlkPt>
                              <ClmnBlkPtProps>
                                <CBPT>5</CBPT>
                                <ST>18</ST>
                                <VOFFF><![CDATA[=ROWS(§A¿0,1,1,1,11,1,1,-1,0,0,TRUE,FALSE,1,13,1,1,-1,0,0,FALSE,FALSE§Z¿)&"."]]></VOFFF>
                              </ClmnBlkPtProps>
                            </ClmnBlkPt>
                          </ClmnBlkPts>
                        </ClmnBlk>
                        <ClmnBlk>
                          <ClmnBlkProps>
                            <FCPT>0</FCPT>
                            <FCN>4</FCN>
                            <LCPT>0</LCPT>
                            <LCN>4</LCN>
                          </ClmnBlkProps>
                          <ClmnBlkPts>
                            <ClmnBlkPt>
                              <ClmnBlkPtProps>
                                <CBPT>5</CBPT>
                                <ST>6</ST>
                                <VOFFF><![CDATA[Go to sheet 3. Forecast, in the green cells, re-forecast your numbers if required.]]></VOFFF>
                              </ClmnBlkPtProps>
                            </ClmnBlkPt>
                          </ClmnBlkPts>
                        </ClmnBlk>
                        <ClmnBlk>
                          <ClmnBlkProps>
                            <FCPT>0</FCPT>
                            <FCN>14</FCN>
                            <LCPT>0</LCPT>
                            <LCN>16</LCN>
                          </ClmnBlkProps>
                          <ClmnBlkPts>
                            <ClmnBlkPt>
                              <ClmnBlkPtProps>
                                <CBPT>5</CBPT>
                                <ST>26</ST>
                                <MC>True</MC>
                                <VOFFF><![CDATA[="Go to "&§A¿1,1,4,1,2,0,1,1,1§Z¿]]></VOFFF>
                              </ClmnBlkPtProps>
                              <Hlk>
                                <HlkProps>
                                  <CBPLI>1,1,13,3,1</CBPLI>
                                  <RT>0</RT>
                                  <RRRT>1</RRRT>
                                  <RCBPLI>4,1,2,1,1</RCBPLI>
                                  <RCN>0</RCN>
                                  <RRNPT>1</RRNPT>
                                  <RRNN>1</RRNN>
                                  <TTDT>0</TTDT>
                                  <AGT>False</AGT>
                                  <CT/>
                                </HlkProps>
                              </Hlk>
                            </ClmnBlkPt>
                          </ClmnBlkPts>
                        </ClmnBlk>
                      </ClmnBlks>
                      <TtlCtg>
                        <TtlCtgProps>
                          <R>1</R>
                        </TtlCtgProps>
                      </TtlCtg>
                    </Elmt>
                    <Elmt>
                      <ElmtProps>
                        <CPT>2</CPT>
                      </ElmtProps>
                      <ClmnBlks>
                        <ClmnBlk>
                          <ClmnBlkProps>
                            <FCPT>0</FCPT>
                            <FCN>2</FCN>
                            <LCPT>0</LCPT>
                            <LCN>2</LCN>
                          </ClmnBlkProps>
                          <ClmnBlkPts>
                            <ClmnBlkPt>
                              <ClmnBlkPtProps>
                                <CBPT>5</CBPT>
                                <ST>18</ST>
                                <VOFFF><![CDATA[=ROWS(§A¿0,1,1,1,11,1,1,-1,0,0,TRUE,FALSE,1,14,1,1,-1,0,0,FALSE,FALSE§Z¿)&"."]]></VOFFF>
                              </ClmnBlkPtProps>
                            </ClmnBlkPt>
                          </ClmnBlkPts>
                        </ClmnBlk>
                        <ClmnBlk>
                          <ClmnBlkProps>
                            <FCPT>0</FCPT>
                            <FCN>4</FCN>
                            <LCPT>0</LCPT>
                            <LCN>4</LCN>
                          </ClmnBlkProps>
                          <ClmnBlkPts>
                            <ClmnBlkPt>
                              <ClmnBlkPtProps>
                                <CBPT>5</CBPT>
                                <ST>6</ST>
                                <VOFFF><![CDATA[Go to sheet Variance, to review how you tracked against your original budget.]]></VOFFF>
                              </ClmnBlkPtProps>
                            </ClmnBlkPt>
                          </ClmnBlkPts>
                        </ClmnBlk>
                        <ClmnBlk>
                          <ClmnBlkProps>
                            <FCPT>0</FCPT>
                            <FCN>14</FCN>
                            <LCPT>0</LCPT>
                            <LCN>16</LCN>
                          </ClmnBlkProps>
                          <ClmnBlkPts>
                            <ClmnBlkPt>
                              <ClmnBlkPtProps>
                                <CBPT>5</CBPT>
                                <ST>26</ST>
                                <MC>True</MC>
                                <VOFFF><![CDATA[="Go to "&§A¿1,1,5,1,2,0,1,1,1§Z¿]]></VOFFF>
                              </ClmnBlkPtProps>
                              <Hlk>
                                <HlkProps>
                                  <CBPLI>1,1,14,3,1</CBPLI>
                                  <RT>0</RT>
                                  <RRRT>1</RRRT>
                                  <RCBPLI>5,1,2,1,1</RCBPLI>
                                  <RCN>0</RCN>
                                  <RRNPT>1</RRNPT>
                                  <RRNN>1</RRNN>
                                  <TTDT>0</TTDT>
                                  <AGT>False</AGT>
                                  <CT/>
                                </HlkProps>
                              </Hlk>
                            </ClmnBlkPt>
                          </ClmnBlkPts>
                        </ClmnBlk>
                      </ClmnBlks>
                      <TtlCtg>
                        <TtlCtgProps>
                          <R>1</R>
                        </TtlCtgProps>
                      </TtlCtg>
                    </Elmt>
                  </Elmts>
                </Sect>
              </Sects>
            </ModComp>
            <ModComp>
              <ModCompProps>
                <MN>2</MN>
                <MCN>2</MCN>
                <MCTK>BaseCase</MCTK>
                <RT><![CDATA[Budget Income Statement]]></RT>
                <ERN>MODMC21</ERN>
                <MCST>1</MCST>
                <IPMC>False</IPMC>
                <SN>7</SN>
                <LODS>True</LODS>
                <LST>False</LST>
                <HS>False</HS>
                <IBOA>0</IBOA>
                <IB>True</IB>
                <CI/>
                <PTI/>
                <PTP>False</PTP>
                <PTD><![CDATA[Monthly budget time series periods.]]></PTD>
                <PTMCN>6</PTMCN>
                <CROL>0</CROL>
                <CCOL>0</CCOL>
                <AMFN>0</AMFN>
              </ModCompProps>
              <Sects>
                <Sect>
                  <SectProps>
                    <LI>2,1</LI>
                    <EGN>0</EGN>
                  </SectProps>
                  <Elmts>
                    <Elmt>
                      <ElmtProps>
                        <CPT>2</CPT>
                      </Elmt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HCTHR>True</HCTHR>
                                <CTHN>10</CTHN>
                                <ST>3</ST>
                                <VOFFF><![CDATA[<ModuleComponentTitle>]]></VOFFF>
                              </ClmnBlkPtProps>
                              <RgeNmes>
                                <RgeNme>
                                  <RgeNmeProps>
                                    <CBPLI>2,1,2,1,1</CBPLI>
                                    <MCN>2</MCN>
                                    <SN>1</SN>
                                    <EN>2</EN>
                                    <CN>0</CN>
                                    <CBN>1</CBN>
                                    <CBPN>1</CBPN>
                                    <PT>1</PT>
                                    <CBPRNT>6</CBPRNT>
                                    <NT>12</NT>
                                    <SP1><![CDATA[Budget]]></SP1>
                                    <SP2/>
                                    <FFF/>
                                    <CMT/>
                                  </RgeNmeProps>
                                </RgeNme>
                              </RgeNmes>
                            </ClmnBlkPt>
                          </ClmnBlkPts>
                        </ClmnBlk>
                        <ClmnBlk>
                          <ClmnBlkProps>
                            <FCPT>3</FCPT>
                            <FCN>3</FCN>
                            <FCOT>0</FCOT>
                            <FCOC>0</FCOC>
                            <FCPTBMCN>6</FCPTBMCN>
                            <FCPTBN>2</FCPTBN>
                            <LCPT>3</LCPT>
                            <LCN>21</LCN>
                            <LCOT>1</LCOT>
                            <LCOC>0</LCOC>
                            <LCPTBMCN>6</LCPTBMCN>
                            <LCPTBN>3</LCPTBN>
                          </ClmnBlkProps>
                          <ClmnBlkPts>
                            <ClmnBlkPt>
                              <ClmnBlkPtProps>
                                <CBPT>5</CBPT>
                                <ST>3</ST>
                                <VOFFF/>
                              </ClmnBlkPtProps>
                            </ClmnBlkPt>
                          </ClmnBlkPts>
                        </ClmnBlk>
                      </ClmnBlks>
                      <TtlCtg/>
                    </Elmt>
                    <Elmt>
                      <ElmtProps>
                        <CPT>2</CPT>
                      </ElmtProps>
                      <TtlCtg>
                        <TtlCtgProps>
                          <R>1</R>
                        </TtlCtgProps>
                      </TtlCtg>
                    </Elmt>
                    <Elmt>
                      <ElmtProps>
                        <CPT>2</CPT>
                      </ElmtProps>
                      <ClmnBlks>
                        <ClmnBlk>
                          <ClmnBlkProps>
                            <FCPT>3</FCPT>
                            <FCN>2</FCN>
                            <FCOT>0</FCOT>
                            <FCOC>0</FCOC>
                            <FCPTBMCN>6</FCPTBMCN>
                            <FCPTBN>1</FCPTBN>
                            <LCPT>3</LCPT>
                            <LCN>7</LCN>
                            <LCOT>0</LCOT>
                            <LCOC>4</LCOC>
                            <LCPTBMCN>6</LCPTBMCN>
                            <LCPTBN>2</LCPTBN>
                          </ClmnBlkProps>
                          <ClmnBlkPts>
                            <ClmnBlkPt>
                              <ClmnBlkPtProps>
                                <CBPT>5</CBPT>
                                <ST>26</ST>
                                <MC>True</MC>
                                <VOFFF><![CDATA[="Go to "&§A¿1,1,1,1,2,0,1,1,1§Z¿]]></VOFFF>
                              </ClmnBlkPtProps>
                              <Hlk>
                                <HlkProps>
                                  <CBPLI>2,1,4,1,1</CBPLI>
                                  <RT>0</RT>
                                  <RRRT>1</RRRT>
                                  <RCBPLI>1,1,2,1,1</RCBPLI>
                                  <RCN>0</RCN>
                                  <RRNPT>1</RRNPT>
                                  <RRNN>1</RRNN>
                                  <TTDT>0</TTDT>
                                  <AGT>False</AGT>
                                  <CT/>
                                </HlkProps>
                              </Hlk>
                            </ClmnBlkPt>
                          </ClmnBlkPts>
                        </ClmnBlk>
                        <ClmnBlk>
                          <ClmnBlkProps>
                            <FCPT>3</FCPT>
                            <FCN>10</FCN>
                            <FCOT>0</FCOT>
                            <FCOC>0</FCOC>
                            <FCPTBMCN>6</FCPTBMCN>
                            <FCPTBN>3</FCPTBN>
                            <LCPT>3</LCPT>
                            <LCN>10</LCN>
                            <LCOT>0</LCOT>
                            <LCOC>0</LCOC>
                            <LCPTBMCN>6</LCPTBMCN>
                            <LCPTBN>3</LCPTBN>
                          </ClmnBlkProps>
                          <ClmnBlkPts>
                            <ClmnBlkPt>
                              <ClmnBlkPtProps>
                                <CBPT>5</CBPT>
                                <ST>6</ST>
                                <SON>13</SON>
                                <VOFFF><![CDATA[Notes: Key in budget data into the green cells.]]></VOFFF>
                              </ClmnBlkPtProps>
                            </ClmnBlkPt>
                          </ClmnBlkPts>
                        </ClmnBlk>
                      </ClmnBlks>
                      <TtlCtg>
                        <TtlCtgProps>
                          <R>1</R>
                        </TtlCtgProps>
                      </TtlCtg>
                    </Elmt>
                    <Elmt>
                      <ElmtProps>
                        <CPT>2</CPT>
                      </ElmtProps>
                      <TtlCtg>
                        <TtlCtgProps>
                          <R>1</R>
                        </TtlCtgProps>
                      </TtlCtg>
                    </Elmt>
                    <Elmt>
                      <ElmtProps>
                        <CPT>0</CPT>
                        <TOT>False</TOT>
                        <EGN>1</EGN>
                      </ElmtProps>
                      <ClmnBlks>
                        <ClmnBlk>
                          <ClmnBlkProps>
                            <FCPT>3</FCPT>
                            <FCN>2</FCN>
                            <FCOT>0</FCOT>
                            <FCOC>0</FCOC>
                            <FCPTBMCN>6</FCPTBMCN>
                            <FCPTBN>1</FCPTBN>
                            <LCPT>3</LCPT>
                            <LCN>2</LCN>
                            <LCOT>1</LCOT>
                            <LCOC>0</LCOC>
                            <LCPTBMCN>6</LCPTBMCN>
                            <LCPTBN>1</LCPTBN>
                          </ClmnBlkProps>
                          <ClmnBlkPts>
                            <ClmnBlkPt>
                              <ClmnBlkPtProps>
                                <CBPT>0</CBPT>
                                <ST>6</ST>
                                <VOFFF><![CDATA[=§A¿0,3,0,1,7,1,1,0,0,0,FALSE,FALSE§Z¿]]></VOFFF>
                                <UDAV><![CDATA[<CategoriesGroupName> Category <CategoryNumber>]]></UDAV>
                              </ClmnBlkPtProps>
                            </ClmnBlkPt>
                            <ClmnBlkPt>
                              <ClmnBlkPtProps>
                                <CBPT>1</CBPT>
                                <ST>6</ST>
                                <MC>True</MC>
                                <VOFFF><![CDATA[="Total "&§A¿0,2,0,1,6,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2,1,6,2,1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2</CC>
                              <R>1</R>
                            </CatSpanProps>
                          </CatSpan>
                        </SubTtl>
                      </SubTtls>
                      <TtlCtg>
                        <TtlCtgProps>
                          <R>1</R>
                        </TtlCtgProps>
                      </TtlCtg>
                    </Elmt>
                    <Elmt>
                      <ElmtProps>
                        <CPT>2</CPT>
                      </ElmtProps>
                      <TtlCtg>
                        <TtlCtgProps>
                          <R>1</R>
                        </TtlCtgProps>
                      </TtlCtg>
                    </Elmt>
                    <Elmt>
                      <ElmtProps>
                        <CPT>0</CPT>
                        <TOT>False</TOT>
                        <EGN>2</EGN>
                      </ElmtProps>
                      <ClmnBlks>
                        <ClmnBlk>
                          <ClmnBlkProps>
                            <FCPT>3</FCPT>
                            <FCN>2</FCN>
                            <FCOT>0</FCOT>
                            <FCOC>0</FCOC>
                            <FCPTBMCN>6</FCPTBMCN>
                            <FCPTBN>1</FCPTBN>
                            <LCPT>3</LCPT>
                            <LCN>2</LCN>
                            <LCOT>1</LCOT>
                            <LCOC>0</LCOC>
                            <LCPTBMCN>6</LCPTBMCN>
                            <LCPTBN>1</LCPTBN>
                          </ClmnBlkProps>
                          <ClmnBlkPts>
                            <ClmnBlkPt>
                              <ClmnBlkPtProps>
                                <CBPT>0</CBPT>
                                <ST>6</ST>
                                <VOFFF><![CDATA[=§A¿0,3,0,1,9,1,1,0,0,0,FALSE,FALSE§Z¿]]></VOFFF>
                                <UDAV><![CDATA[<CategoriesGroupName> Category <CategoryNumber>]]></UDAV>
                              </ClmnBlkPtProps>
                            </ClmnBlkPt>
                            <ClmnBlkPt>
                              <ClmnBlkPtProps>
                                <CBPT>1</CBPT>
                                <ST>6</ST>
                                <MC>True</MC>
                                <VOFFF><![CDATA[="Total "&§A¿0,2,0,1,8,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2,1,8,2,1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2</CC>
                              <R>1</R>
                            </CatSpanProps>
                          </CatSpan>
                        </SubTtl>
                      </SubTtl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5</ST>
                                <VOFFF><![CDATA[Gross Margin]]></VOFFF>
                              </ClmnBlkPtProps>
                            </ClmnBlkPt>
                          </ClmnBlkPts>
                        </ClmnBlk>
                        <ClmnBlk>
                          <ClmnBlkProps>
                            <FCPT>3</FCPT>
                            <FCN>10</FCN>
                            <FCOT>0</FCOT>
                            <FCOC>0</FCOC>
                            <FCPTBMCN>6</FCPTBMCN>
                            <FCPTBN>3</FCPTBN>
                            <LCPT>3</LCPT>
                            <LCN>21</LCN>
                            <LCOT>1</LCOT>
                            <LCOC>0</LCOC>
                            <LCPTBMCN>6</LCPTBMCN>
                            <LCPTBN>3</LCPTBN>
                          </ClmnBlkProps>
                          <ClmnBlkPts>
                            <ClmnBlkPt>
                              <ClmnBlkPtProps>
                                <CBPT>5</CBPT>
                                <ST>18</ST>
                                <SON>2</SON>
                                <VOFFF><![CDATA[=§A¿0,2,0,1,6,2,6,-1,0,0,FALSE,FALSE§Z¿-§A¿0,2,0,1,8,2,6,-1,0,0,FALSE,FALSE§Z¿]]></VOFFF>
                              </ClmnBlkPtProps>
                            </ClmnBlkPt>
                          </ClmnBlkPts>
                        </ClmnBlk>
                      </ClmnBlks>
                      <TtlCtg>
                        <TtlCtgProps>
                          <R>1</R>
                        </TtlCtgProps>
                      </TtlCtg>
                    </Elmt>
                    <Elmt>
                      <ElmtProps>
                        <CPT>2</CPT>
                      </ElmtProps>
                      <TtlCtg>
                        <TtlCtgProps>
                          <R>1</R>
                        </TtlCtgProps>
                      </TtlCtg>
                    </Elmt>
                    <Elmt>
                      <ElmtProps>
                        <CPT>0</CPT>
                        <TOT>False</TOT>
                        <EGN>6</EGN>
                      </ElmtProps>
                      <ClmnBlks>
                        <ClmnBlk>
                          <ClmnBlkProps>
                            <FCPT>3</FCPT>
                            <FCN>2</FCN>
                            <FCOT>0</FCOT>
                            <FCOC>0</FCOC>
                            <FCPTBMCN>6</FCPTBMCN>
                            <FCPTBN>1</FCPTBN>
                            <LCPT>3</LCPT>
                            <LCN>2</LCN>
                            <LCOT>1</LCOT>
                            <LCOC>0</LCOC>
                            <LCPTBMCN>6</LCPTBMCN>
                            <LCPTBN>1</LCPTBN>
                          </ClmnBlkProps>
                          <ClmnBlkPts>
                            <ClmnBlkPt>
                              <ClmnBlkPtProps>
                                <CBPT>0</CBPT>
                                <ST>6</ST>
                                <VOFFF><![CDATA[=§A¿0,3,0,1,13,1,1,0,0,0,FALSE,FALSE§Z¿]]></VOFFF>
                                <UDAV><![CDATA[<CategoriesGroupName> Category <CategoryNumber>]]></UDAV>
                              </ClmnBlkPtProps>
                            </ClmnBlkPt>
                            <ClmnBlkPt>
                              <ClmnBlkPtProps>
                                <CBPT>1</CBPT>
                                <ST>6</ST>
                                <MC>True</MC>
                                <VOFFF><![CDATA[="Total "&§A¿0,2,0,1,12,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2,1,12,2,1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tgs>
                            <Ctg>
                              <CtgProps>
                                <R>1</R>
                              </CtgProps>
                            </Ctg>
                          </Ctgs>
                        </SubTtl>
                      </SubTtls>
                      <TtlCtg>
                        <TtlCtgProps>
                          <R>1</R>
                        </TtlCtgProps>
                      </TtlCtg>
                    </Elmt>
                    <Elmt>
                      <ElmtProps>
                        <CPT>2</CPT>
                      </ElmtProps>
                      <TtlCtg>
                        <TtlCtgProps>
                          <R>1</R>
                        </TtlCtgProps>
                      </TtlCtg>
                    </Elmt>
                    <Elmt>
                      <ElmtProps>
                        <CPT>0</CPT>
                        <TOT>False</TOT>
                        <EGN>3</EGN>
                      </ElmtProps>
                      <ClmnBlks>
                        <ClmnBlk>
                          <ClmnBlkProps>
                            <FCPT>3</FCPT>
                            <FCN>2</FCN>
                            <FCOT>0</FCOT>
                            <FCOC>0</FCOC>
                            <FCPTBMCN>6</FCPTBMCN>
                            <FCPTBN>1</FCPTBN>
                            <LCPT>3</LCPT>
                            <LCN>2</LCN>
                            <LCOT>1</LCOT>
                            <LCOC>0</LCOC>
                            <LCPTBMCN>6</LCPTBMCN>
                            <LCPTBN>1</LCPTBN>
                          </ClmnBlkProps>
                          <ClmnBlkPts>
                            <ClmnBlkPt>
                              <ClmnBlkPtProps>
                                <CBPT>0</CBPT>
                                <ST>6</ST>
                                <VOFFF><![CDATA[=§A¿0,3,0,1,15,1,1,0,0,0,FALSE,FALSE§Z¿]]></VOFFF>
                                <UDAV><![CDATA[<CategoriesGroupName> Category <CategoryNumber>]]></UDAV>
                              </ClmnBlkPtProps>
                            </ClmnBlkPt>
                            <ClmnBlkPt>
                              <ClmnBlkPtProps>
                                <CBPT>1</CBPT>
                                <ST>6</ST>
                                <MC>True</MC>
                                <VOFFF><![CDATA[="Total "&§A¿0,2,0,1,14,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2,1,14,2,1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12</CC>
                              <R>1</R>
                            </CatSpanProps>
                          </CatSpan>
                        </SubTtl>
                      </SubTtls>
                      <TtlCtg>
                        <TtlCtgProps>
                          <R>1</R>
                        </TtlCtgProps>
                      </TtlCtg>
                    </Elmt>
                    <Elmt>
                      <ElmtProps>
                        <CPT>2</CPT>
                      </ElmtProps>
                      <TtlCtg>
                        <TtlCtgProps>
                          <R>1</R>
                        </TtlCtgProps>
                      </TtlCtg>
                    </Elmt>
                    <Elmt>
                      <ElmtProps>
                        <CPT>0</CPT>
                        <TOT>False</TOT>
                        <EGN>7</EGN>
                      </ElmtProps>
                      <ClmnBlks>
                        <ClmnBlk>
                          <ClmnBlkProps>
                            <FCPT>3</FCPT>
                            <FCN>2</FCN>
                            <FCOT>0</FCOT>
                            <FCOC>0</FCOC>
                            <FCPTBMCN>6</FCPTBMCN>
                            <FCPTBN>1</FCPTBN>
                            <LCPT>3</LCPT>
                            <LCN>2</LCN>
                            <LCOT>1</LCOT>
                            <LCOC>0</LCOC>
                            <LCPTBMCN>6</LCPTBMCN>
                            <LCPTBN>1</LCPTBN>
                          </ClmnBlkProps>
                          <ClmnBlkPts>
                            <ClmnBlkPt>
                              <ClmnBlkPtProps>
                                <CBPT>0</CBPT>
                                <ST>6</ST>
                                <VOFFF><![CDATA[=§A¿0,3,0,1,17,1,1,0,0,0,FALSE,FALSE§Z¿]]></VOFFF>
                                <UDAV><![CDATA[<CategoriesGroupName> Category <CategoryNumber>]]></UDAV>
                              </ClmnBlkPtProps>
                            </ClmnBlkPt>
                            <ClmnBlkPt>
                              <ClmnBlkPtProps>
                                <CBPT>1</CBPT>
                                <ST>6</ST>
                                <MC>True</MC>
                                <VOFFF><![CDATA[="Total "&§A¿0,2,0,1,16,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2,1,16,2,1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tgs>
                            <Ctg>
                              <CtgProps>
                                <R>1</R>
                              </CtgProps>
                            </Ctg>
                          </Ctgs>
                        </SubTtl>
                      </SubTtl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5</ST>
                                <VOFFF><![CDATA[EBITDA Margin]]></VOFFF>
                              </ClmnBlkPtProps>
                            </ClmnBlkPt>
                          </ClmnBlkPts>
                        </ClmnBlk>
                        <ClmnBlk>
                          <ClmnBlkProps>
                            <FCPT>3</FCPT>
                            <FCN>10</FCN>
                            <FCOT>0</FCOT>
                            <FCOC>0</FCOC>
                            <FCPTBMCN>6</FCPTBMCN>
                            <FCPTBN>3</FCPTBN>
                            <LCPT>3</LCPT>
                            <LCN>21</LCN>
                            <LCOT>1</LCOT>
                            <LCOC>0</LCOC>
                            <LCPTBMCN>6</LCPTBMCN>
                            <LCPTBN>3</LCPTBN>
                          </ClmnBlkProps>
                          <ClmnBlkPts>
                            <ClmnBlkPt>
                              <ClmnBlkPtProps>
                                <CBPT>5</CBPT>
                                <ST>18</ST>
                                <SON>2</SON>
                                <VOFFF><![CDATA[=§A¿0,2,0,1,10,2,1,-1,0,0,FALSE,FALSE§Z¿+§A¿0,2,0,1,12,2,6,-1,0,0,FALSE,FALSE§Z¿-§A¿0,2,0,1,14,2,6,-1,0,0,FALSE,FALSE§Z¿-§A¿0,2,0,1,16,2,6,-1,0,0,FALSE,FALSE§Z¿]]></VOFFF>
                              </ClmnBlkPtProps>
                            </ClmnBlkPt>
                          </ClmnBlkPts>
                        </ClmnBlk>
                      </ClmnBlks>
                      <TtlCtg>
                        <TtlCtgProps>
                          <R>1</R>
                        </TtlCtgProps>
                      </TtlCtg>
                    </Elmt>
                    <Elmt>
                      <ElmtProps>
                        <CPT>2</CPT>
                      </ElmtProps>
                      <TtlCtg>
                        <TtlCtgProps>
                          <R>1</R>
                        </TtlCtgProps>
                      </TtlCtg>
                    </Elmt>
                    <Elmt>
                      <ElmtProps>
                        <CPT>0</CPT>
                        <TOT>False</TOT>
                        <EGN>4</EGN>
                      </ElmtProps>
                      <ClmnBlks>
                        <ClmnBlk>
                          <ClmnBlkProps>
                            <FCPT>3</FCPT>
                            <FCN>2</FCN>
                            <FCOT>0</FCOT>
                            <FCOC>0</FCOC>
                            <FCPTBMCN>6</FCPTBMCN>
                            <FCPTBN>1</FCPTBN>
                            <LCPT>3</LCPT>
                            <LCN>2</LCN>
                            <LCOT>1</LCOT>
                            <LCOC>0</LCOC>
                            <LCPTBMCN>6</LCPTBMCN>
                            <LCPTBN>1</LCPTBN>
                          </ClmnBlkProps>
                          <ClmnBlkPts>
                            <ClmnBlkPt>
                              <ClmnBlkPtProps>
                                <CBPT>0</CBPT>
                                <ST>6</ST>
                                <VOFFF><![CDATA[=§A¿0,3,0,1,21,1,1,0,0,0,FALSE,FALSE§Z¿]]></VOFFF>
                                <UDAV><![CDATA[<CategoriesGroupName> Category <CategoryNumber>]]></UDAV>
                              </ClmnBlkPtProps>
                            </ClmnBlkPt>
                            <ClmnBlkPt>
                              <ClmnBlkPtProps>
                                <CBPT>1</CBPT>
                                <ST>6</ST>
                                <MC>True</MC>
                                <VOFFF><![CDATA[="Total "&§A¿0,2,0,1,20,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2,1,20,2,1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2</CC>
                              <R>1</R>
                            </CatSpanProps>
                          </CatSpan>
                        </SubTtl>
                      </SubTtl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5</ST>
                                <VOFFF><![CDATA[EBIT Margin]]></VOFFF>
                              </ClmnBlkPtProps>
                            </ClmnBlkPt>
                          </ClmnBlkPts>
                        </ClmnBlk>
                        <ClmnBlk>
                          <ClmnBlkProps>
                            <FCPT>3</FCPT>
                            <FCN>10</FCN>
                            <FCOT>0</FCOT>
                            <FCOC>0</FCOC>
                            <FCPTBMCN>6</FCPTBMCN>
                            <FCPTBN>3</FCPTBN>
                            <LCPT>3</LCPT>
                            <LCN>21</LCN>
                            <LCOT>1</LCOT>
                            <LCOC>0</LCOC>
                            <LCPTBMCN>6</LCPTBMCN>
                            <LCPTBN>3</LCPTBN>
                          </ClmnBlkProps>
                          <ClmnBlkPts>
                            <ClmnBlkPt>
                              <ClmnBlkPtProps>
                                <CBPT>5</CBPT>
                                <ST>18</ST>
                                <SON>2</SON>
                                <VOFFF><![CDATA[=§A¿0,2,0,1,18,2,1,-1,0,0,FALSE,FALSE§Z¿-§A¿0,2,0,1,20,2,6,-1,0,0,FALSE,FALSE§Z¿]]></VOFFF>
                              </ClmnBlkPtProps>
                            </ClmnBlkPt>
                          </ClmnBlkPts>
                        </ClmnBlk>
                      </ClmnBlk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6</ST>
                                <VOFFF><![CDATA[Interest Income]]></VOFFF>
                              </ClmnBlkPtProps>
                            </ClmnBlkPt>
                          </ClmnBlkPts>
                        </ClmnBlk>
                        <ClmnBlk>
                          <ClmnBlkProps>
                            <FCPT>3</FCPT>
                            <FCN>10</FCN>
                            <FCOT>0</FCOT>
                            <FCOC>0</FCOC>
                            <FCPTBMCN>6</FCPTBMCN>
                            <FCPTBN>3</FCPTBN>
                            <LCPT>3</LCPT>
                            <LCN>21</LCN>
                            <LCOT>1</LCOT>
                            <LCOC>0</LCOC>
                            <LCPTBMCN>6</LCPTBMCN>
                            <LCPTBN>3</LCPTBN>
                          </ClmnBlkProps>
                          <ClmnBlkPts>
                            <ClmnBlkPt>
                              <ClmnBlkPtProps>
                                <CBPT>5</CBPT>
                                <ST>11</ST>
                                <VOFFF><![CDATA[0]]></VOFFF>
                                <UDAV><![CDATA[0]]></UDAV>
                              </ClmnBlkPtProps>
                              <Vdtn>
                                <VdtnProps>
                                  <CBPLI>2,1,24,2,1</CBPLI>
                                  <ADVT>0</ADVT>
                                  <VT>7</VT>
                                </VdtnProps>
                              </Vdtn>
                            </ClmnBlkPt>
                          </ClmnBlkPts>
                        </ClmnBlk>
                      </ClmnBlks>
                      <TtlCtg>
                        <TtlCtgProps>
                          <R>1</R>
                        </TtlCtgProps>
                      </TtlCtg>
                    </Elmt>
                    <Elmt>
                      <ElmtProps>
                        <CPT>2</CPT>
                      </ElmtProps>
                      <TtlCtg>
                        <TtlCtgProps>
                          <R>1</R>
                        </TtlCtgProps>
                      </TtlCtg>
                    </Elmt>
                    <Elmt>
                      <ElmtProps>
                        <CPT>0</CPT>
                        <TOT>False</TOT>
                        <EGN>5</EGN>
                      </ElmtProps>
                      <ClmnBlks>
                        <ClmnBlk>
                          <ClmnBlkProps>
                            <FCPT>3</FCPT>
                            <FCN>2</FCN>
                            <FCOT>0</FCOT>
                            <FCOC>0</FCOC>
                            <FCPTBMCN>6</FCPTBMCN>
                            <FCPTBN>1</FCPTBN>
                            <LCPT>3</LCPT>
                            <LCN>2</LCN>
                            <LCOT>1</LCOT>
                            <LCOC>0</LCOC>
                            <LCPTBMCN>6</LCPTBMCN>
                            <LCPTBN>1</LCPTBN>
                          </ClmnBlkProps>
                          <ClmnBlkPts>
                            <ClmnBlkPt>
                              <ClmnBlkPtProps>
                                <CBPT>0</CBPT>
                                <ST>6</ST>
                                <VOFFF><![CDATA[=§A¿0,3,0,1,27,1,1,0,0,0,FALSE,FALSE§Z¿]]></VOFFF>
                                <UDAV><![CDATA[<CategoriesGroupName> Category <CategoryNumber>]]></UDAV>
                              </ClmnBlkPtProps>
                            </ClmnBlkPt>
                            <ClmnBlkPt>
                              <ClmnBlkPtProps>
                                <CBPT>1</CBPT>
                                <ST>6</ST>
                                <MC>True</MC>
                                <VOFFF><![CDATA[="Total "&§A¿0,2,0,1,26,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2,1,26,2,1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tgs>
                            <Ctg>
                              <CtgProps>
                                <R>1</R>
                              </CtgProps>
                            </Ctg>
                          </Ctgs>
                        </SubTtl>
                      </SubTtl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5</ST>
                                <VOFFF><![CDATA[Net Profit Before Tax]]></VOFFF>
                              </ClmnBlkPtProps>
                            </ClmnBlkPt>
                          </ClmnBlkPts>
                        </ClmnBlk>
                        <ClmnBlk>
                          <ClmnBlkProps>
                            <FCPT>3</FCPT>
                            <FCN>10</FCN>
                            <FCOT>0</FCOT>
                            <FCOC>0</FCOC>
                            <FCPTBMCN>6</FCPTBMCN>
                            <FCPTBN>3</FCPTBN>
                            <LCPT>3</LCPT>
                            <LCN>21</LCN>
                            <LCOT>1</LCOT>
                            <LCOC>0</LCOC>
                            <LCPTBMCN>6</LCPTBMCN>
                            <LCPTBN>3</LCPTBN>
                          </ClmnBlkProps>
                          <ClmnBlkPts>
                            <ClmnBlkPt>
                              <ClmnBlkPtProps>
                                <CBPT>5</CBPT>
                                <ST>18</ST>
                                <SON>2</SON>
                                <VOFFF><![CDATA[=§A¿0,2,0,1,22,2,1,-1,0,0,FALSE,FALSE§Z¿+§A¿0,2,0,1,24,2,1,-1,0,0,FALSE,FALSE§Z¿-§A¿0,2,0,1,26,2,6,-1,0,0,FALSE,FALSE§Z¿]]></VOFFF>
                              </ClmnBlkPtProps>
                            </ClmnBlkPt>
                          </ClmnBlkPts>
                        </ClmnBlk>
                      </ClmnBlk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6</ST>
                                <VOFFF><![CDATA[Tax Expense]]></VOFFF>
                              </ClmnBlkPtProps>
                            </ClmnBlkPt>
                          </ClmnBlkPts>
                        </ClmnBlk>
                        <ClmnBlk>
                          <ClmnBlkProps>
                            <FCPT>3</FCPT>
                            <FCN>10</FCN>
                            <FCOT>0</FCOT>
                            <FCOC>0</FCOC>
                            <FCPTBMCN>6</FCPTBMCN>
                            <FCPTBN>3</FCPTBN>
                            <LCPT>3</LCPT>
                            <LCN>21</LCN>
                            <LCOT>1</LCOT>
                            <LCOC>0</LCOC>
                            <LCPTBMCN>6</LCPTBMCN>
                            <LCPTBN>3</LCPTBN>
                          </ClmnBlkProps>
                          <ClmnBlkPts>
                            <ClmnBlkPt>
                              <ClmnBlkPtProps>
                                <CBPT>5</CBPT>
                                <ST>11</ST>
                                <VOFFF><![CDATA[0]]></VOFFF>
                                <UDAV><![CDATA[0]]></UDAV>
                              </ClmnBlkPtProps>
                              <Vdtn>
                                <VdtnProps>
                                  <CBPLI>2,1,30,2,1</CBPLI>
                                  <ADVT>0</ADVT>
                                  <VT>7</VT>
                                </VdtnProps>
                              </Vdtn>
                            </ClmnBlkPt>
                          </ClmnBlkPts>
                        </ClmnBlk>
                      </ClmnBlk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5</ST>
                                <VOFFF><![CDATA[Net Profit After Tax]]></VOFFF>
                              </ClmnBlkPtProps>
                            </ClmnBlkPt>
                          </ClmnBlkPts>
                        </ClmnBlk>
                        <ClmnBlk>
                          <ClmnBlkProps>
                            <FCPT>3</FCPT>
                            <FCN>10</FCN>
                            <FCOT>0</FCOT>
                            <FCOC>0</FCOC>
                            <FCPTBMCN>6</FCPTBMCN>
                            <FCPTBN>3</FCPTBN>
                            <LCPT>3</LCPT>
                            <LCN>21</LCN>
                            <LCOT>1</LCOT>
                            <LCOC>0</LCOC>
                            <LCPTBMCN>6</LCPTBMCN>
                            <LCPTBN>3</LCPTBN>
                          </ClmnBlkProps>
                          <ClmnBlkPts>
                            <ClmnBlkPt>
                              <ClmnBlkPtProps>
                                <CBPT>5</CBPT>
                                <ST>18</ST>
                                <SON>3</SON>
                                <VOFFF><![CDATA[=§A¿0,2,0,1,28,2,1,-1,0,0,FALSE,FALSE§Z¿-§A¿0,2,0,1,30,2,1,-1,0,0,FALSE,FALSE§Z¿]]></VOFFF>
                              </ClmnBlkPtProps>
                            </ClmnBlkPt>
                          </ClmnBlkPts>
                        </ClmnBlk>
                      </ClmnBlks>
                      <TtlCtg>
                        <TtlCtgProps>
                          <R>1</R>
                        </TtlCtgProps>
                      </TtlCtg>
                    </Elmt>
                  </Elmts>
                </Sect>
              </Sects>
            </ModComp>
            <ModComp>
              <ModCompProps>
                <MN>2</MN>
                <MCN>3</MCN>
                <MCTK>BaseCase</MCTK>
                <RT><![CDATA[Historical Income Statement]]></RT>
                <ERN>MODMC10</ERN>
                <MCST>1</MCST>
                <IPMC>False</IPMC>
                <SN>6</SN>
                <LODS>True</LODS>
                <LST>False</LST>
                <HS>False</HS>
                <IBOA>0</IBOA>
                <IB>True</IB>
                <CI/>
                <PTI/>
                <PTP>False</PTP>
                <PTD><![CDATA[Monthly all periods time series periods.]]></PTD>
                <PTMCN>5</PTMCN>
                <CROL>0</CROL>
                <CCOL>0</CCOL>
                <AMFN>0</AMFN>
              </ModCompProps>
              <Sects>
                <Sect>
                  <SectProps>
                    <LI>3,1</LI>
                    <EGN>0</EGN>
                  </SectProps>
                  <Elmts>
                    <Elmt>
                      <ElmtProps>
                        <CPT>2</CPT>
                      </Elmt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HCTHR>True</HCTHR>
                                <CTHN>5</CTHN>
                                <ST>3</ST>
                                <VOFFF><![CDATA[<ModuleComponentTitle>]]></VOFFF>
                              </ClmnBlkPtProps>
                              <RgeNmes>
                                <RgeNme>
                                  <RgeNmeProps>
                                    <CBPLI>3,1,2,1,1</CBPLI>
                                    <MCN>3</MCN>
                                    <SN>1</SN>
                                    <EN>2</EN>
                                    <CN>0</CN>
                                    <CBN>1</CBN>
                                    <CBPN>1</CBPN>
                                    <PT>1</PT>
                                    <CBPRNT>6</CBPRNT>
                                    <NT>12</NT>
                                    <SP1><![CDATA[Historical]]></SP1>
                                    <SP2/>
                                    <FFF/>
                                    <CMT/>
                                  </RgeNmeProps>
                                </RgeNme>
                              </RgeNmes>
                            </ClmnBlkPt>
                          </ClmnBlkPts>
                        </ClmnBlk>
                        <ClmnBlk>
                          <ClmnBlkProps>
                            <FCPT>3</FCPT>
                            <FCN>3</FCN>
                            <FCOT>0</FCOT>
                            <FCOC>0</FCOC>
                            <FCPTBMCN>5</FCPTBMCN>
                            <FCPTBN>2</FCPTBN>
                            <LCPT>3</LCPT>
                            <LCN>21</LCN>
                            <LCOT>1</LCOT>
                            <LCOC>0</LCOC>
                            <LCPTBMCN>5</LCPTBMCN>
                            <LCPTBN>3</LCPTBN>
                          </ClmnBlkProps>
                          <ClmnBlkPts>
                            <ClmnBlkPt>
                              <ClmnBlkPtProps>
                                <CBPT>5</CBPT>
                                <ST>3</ST>
                                <VOFFF/>
                              </ClmnBlkPtProps>
                            </ClmnBlkPt>
                          </ClmnBlkPts>
                        </ClmnBlk>
                      </ClmnBlks>
                      <TtlCtg/>
                    </Elmt>
                    <Elmt>
                      <ElmtProps>
                        <CPT>2</CPT>
                      </ElmtProps>
                      <TtlCtg>
                        <TtlCtgProps>
                          <R>1</R>
                        </TtlCtgProps>
                      </TtlCtg>
                    </Elmt>
                    <Elmt>
                      <ElmtProps>
                        <CPT>2</CPT>
                      </ElmtProps>
                      <ClmnBlks>
                        <ClmnBlk>
                          <ClmnBlkProps>
                            <FCPT>3</FCPT>
                            <FCN>2</FCN>
                            <FCOT>0</FCOT>
                            <FCOC>0</FCOC>
                            <FCPTBMCN>5</FCPTBMCN>
                            <FCPTBN>1</FCPTBN>
                            <LCPT>3</LCPT>
                            <LCN>7</LCN>
                            <LCOT>0</LCOT>
                            <LCOC>4</LCOC>
                            <LCPTBMCN>5</LCPTBMCN>
                            <LCPTBN>2</LCPTBN>
                          </ClmnBlkProps>
                          <ClmnBlkPts>
                            <ClmnBlkPt>
                              <ClmnBlkPtProps>
                                <CBPT>5</CBPT>
                                <ST>26</ST>
                                <MC>True</MC>
                                <VOFFF><![CDATA[="Go to "&§A¿1,1,1,1,2,0,1,1,1§Z¿]]></VOFFF>
                              </ClmnBlkPtProps>
                              <Hlk>
                                <HlkProps>
                                  <CBPLI>3,1,4,1,1</CBPLI>
                                  <RT>0</RT>
                                  <RRRT>1</RRRT>
                                  <RCBPLI>1,1,2,1,1</RCBPLI>
                                  <RCN>0</RCN>
                                  <RRNPT>1</RRNPT>
                                  <RRNN>1</RRNN>
                                  <TTDT>0</TTDT>
                                  <AGT>False</AGT>
                                  <CT/>
                                </HlkProps>
                              </Hlk>
                            </ClmnBlkPt>
                          </ClmnBlkPts>
                        </ClmnBlk>
                      </ClmnBlk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SON>13</SON>
                                <VOFFF><![CDATA[Notes: Enter category labels below in the green cells.]]></VOFFF>
                              </ClmnBlkPtProps>
                            </ClmnBlkPt>
                          </ClmnBlkPts>
                        </ClmnBlk>
                        <ClmnBlk>
                          <ClmnBlkProps>
                            <FCPT>3</FCPT>
                            <FCN>10</FCN>
                            <FCOT>0</FCOT>
                            <FCOC>0</FCOC>
                            <FCPTBMCN>5</FCPTBMCN>
                            <FCPTBN>3</FCPTBN>
                            <LCPT>3</LCPT>
                            <LCN>10</LCN>
                            <LCOT>0</LCOT>
                            <LCOC>0</LCOC>
                            <LCPTBMCN>5</LCPTBMCN>
                            <LCPTBN>3</LCPTBN>
                          </ClmnBlkProps>
                          <ClmnBlkPts>
                            <ClmnBlkPt>
                              <ClmnBlkPtProps>
                                <CBPT>5</CBPT>
                                <ST>6</ST>
                                <SON>13</SON>
                                <VOFFF><![CDATA[Notes: Enter historical numbers into green cells below.]]></VOFFF>
                              </ClmnBlkPtProps>
                            </ClmnBlkPt>
                          </ClmnBlkPts>
                        </ClmnBlk>
                      </ClmnBlks>
                      <TtlCtg>
                        <TtlCtgProps>
                          <R>1</R>
                        </TtlCtgProps>
                      </TtlCtg>
                    </Elmt>
                    <Elmt>
                      <ElmtProps>
                        <CPT>2</CPT>
                      </ElmtProps>
                      <TtlCtg>
                        <TtlCtgProps>
                          <R>1</R>
                        </TtlCtgProps>
                      </TtlCtg>
                    </Elmt>
                    <Elmt>
                      <ElmtProps>
                        <CPT>0</CPT>
                        <TOT>False</TOT>
                        <EGN>1</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7,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3,1,7,2,1</CBPLI>
                                  <ADVT>0</ADVT>
                                  <VT>7</VT>
                                </VdtnProps>
                              </Vdtn>
                              <FmtCnds>
                                <FmtCnd>
                                  <FmtCndProps>
                                    <CBPLI>3,1,7,2,1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3,1,7,2,1</CBPLI>
                                      <FCN>1</FCN>
                                      <CN>0</CN>
                                      <IC>True</IC>
                                      <CT>2</CT>
                                      <CNU>6</CNU>
                                      <CPR>0</CPR>
                                      <TAS>0</TAS>
                                    </FntOvlyProps>
                                  </FntOvly>
                                  <IntOvly>
                                    <IntOvlyProps>
                                      <PT>2</PT>
                                      <SON>0</SON>
                                      <CBPLI>3,1,7,2,1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3,1,7,2,6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3,1,7,2,6</CBPLI>
                                      <FCN>1</FCN>
                                      <CN>0</CN>
                                      <IC>True</IC>
                                      <CT>2</CT>
                                      <CNU>6</CNU>
                                      <CPR>0</CPR>
                                      <TAS>0</TAS>
                                    </FntOvlyProps>
                                  </FntOvly>
                                  <IntOvly>
                                    <IntOvlyProps>
                                      <PT>2</PT>
                                      <SON>0</SON>
                                      <CBPLI>3,1,7,2,6</CBPLI>
                                      <FCN>1</FCN>
                                      <IC>True</IC>
                                      <CT>2</CT>
                                      <CN>7</CN>
                                      <TAS>0</TAS>
                                    </IntOvlyProps>
                                  </IntOvly>
                                </FmtCnd>
                              </FmtCnds>
                            </ClmnBlkPt>
                          </ClmnBlkPts>
                        </ClmnBlk>
                      </ClmnBlks>
                      <SubTtls>
                        <SubTtl>
                          <CatSpan>
                            <CatSpanProps>
                              <CC>2</CC>
                              <R>1</R>
                            </CatSpanProps>
                          </CatSpan>
                        </SubTtl>
                      </SubTtls>
                      <TtlCtg>
                        <TtlCtgProps>
                          <R>1</R>
                        </TtlCtgProps>
                      </TtlCtg>
                    </Elmt>
                    <Elmt>
                      <ElmtProps>
                        <CPT>2</CPT>
                      </ElmtProps>
                      <TtlCtg>
                        <TtlCtgProps>
                          <R>1</R>
                        </TtlCtgProps>
                      </TtlCtg>
                    </Elmt>
                    <Elmt>
                      <ElmtProps>
                        <CPT>0</CPT>
                        <TOT>False</TOT>
                        <EGN>2</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9,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3,1,9,2,1</CBPLI>
                                  <ADVT>0</ADVT>
                                  <VT>7</VT>
                                </VdtnProps>
                              </Vdtn>
                              <FmtCnds>
                                <FmtCnd>
                                  <FmtCndProps>
                                    <CBPLI>3,1,9,2,1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3,1,9,2,1</CBPLI>
                                      <FCN>1</FCN>
                                      <CN>0</CN>
                                      <IC>True</IC>
                                      <CT>2</CT>
                                      <CNU>6</CNU>
                                      <CPR>0</CPR>
                                      <TAS>0</TAS>
                                    </FntOvlyProps>
                                  </FntOvly>
                                  <IntOvly>
                                    <IntOvlyProps>
                                      <PT>2</PT>
                                      <SON>0</SON>
                                      <CBPLI>3,1,9,2,1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3,1,9,2,6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3,1,9,2,6</CBPLI>
                                      <FCN>1</FCN>
                                      <CN>0</CN>
                                      <IC>True</IC>
                                      <CT>2</CT>
                                      <CNU>6</CNU>
                                      <CPR>0</CPR>
                                      <TAS>0</TAS>
                                    </FntOvlyProps>
                                  </FntOvly>
                                  <IntOvly>
                                    <IntOvlyProps>
                                      <PT>2</PT>
                                      <SON>0</SON>
                                      <CBPLI>3,1,9,2,6</CBPLI>
                                      <FCN>1</FCN>
                                      <IC>True</IC>
                                      <CT>2</CT>
                                      <CN>7</CN>
                                      <TAS>0</TAS>
                                    </IntOvlyProps>
                                  </IntOvly>
                                </FmtCnd>
                              </FmtCnds>
                            </ClmnBlkPt>
                          </ClmnBlkPts>
                        </ClmnBlk>
                      </ClmnBlks>
                      <SubTtls>
                        <SubTtl>
                          <CatSpan>
                            <CatSpanProps>
                              <CC>2</CC>
                              <R>1</R>
                            </CatSpanProps>
                          </CatSpan>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Gross Margin]]></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3,0,1,7,2,6,-1,0,0,FALSE,FALSE§Z¿-§A¿0,3,0,1,9,2,6,-1,0,0,FALSE,FALSE§Z¿]]></VOFFF>
                              </ClmnBlkPtProps>
                              <FmtCnds>
                                <FmtCnd>
                                  <FmtCndProps>
                                    <CBPLI>3,1,11,2,1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3,1,11,2,1</CBPLI>
                                      <FCN>1</FCN>
                                      <CN>0</CN>
                                      <IB>True</IB>
                                      <II>True</II>
                                      <IC>True</IC>
                                      <B>False</B>
                                      <I>False</I>
                                      <CT>2</CT>
                                      <CNU>6</CNU>
                                      <CPR>0</CPR>
                                      <TAS>0</TAS>
                                    </FntOvlyProps>
                                  </FntOvly>
                                  <IntOvly>
                                    <IntOvlyProps>
                                      <PT>2</PT>
                                      <SON>0</SON>
                                      <CBPLI>3,1,11,2,1</CBPLI>
                                      <FCN>1</FCN>
                                      <IC>True</IC>
                                      <CT>2</CT>
                                      <CN>7</CN>
                                      <TAS>0</TAS>
                                    </IntOvlyProps>
                                  </IntOvly>
                                </FmtCnd>
                              </FmtCnds>
                            </ClmnBlkPt>
                          </ClmnBlkPts>
                        </ClmnBlk>
                      </ClmnBlks>
                      <TtlCtg>
                        <TtlCtgProps>
                          <R>1</R>
                        </TtlCtgProps>
                      </TtlCtg>
                    </Elmt>
                    <Elmt>
                      <ElmtProps>
                        <CPT>2</CPT>
                      </ElmtProps>
                      <TtlCtg>
                        <TtlCtgProps>
                          <R>1</R>
                        </TtlCtgProps>
                      </TtlCtg>
                    </Elmt>
                    <Elmt>
                      <ElmtProps>
                        <CPT>0</CPT>
                        <TOT>False</TOT>
                        <EGN>6</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13,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3,1,13,2,1</CBPLI>
                                  <ADVT>0</ADVT>
                                  <VT>7</VT>
                                </VdtnProps>
                              </Vdtn>
                              <FmtCnds>
                                <FmtCnd>
                                  <FmtCndProps>
                                    <CBPLI>3,1,13,2,1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3,1,13,2,1</CBPLI>
                                      <FCN>1</FCN>
                                      <CN>0</CN>
                                      <IC>True</IC>
                                      <CT>2</CT>
                                      <CNU>6</CNU>
                                      <CPR>0</CPR>
                                      <TAS>0</TAS>
                                    </FntOvlyProps>
                                  </FntOvly>
                                  <IntOvly>
                                    <IntOvlyProps>
                                      <PT>2</PT>
                                      <SON>0</SON>
                                      <CBPLI>3,1,13,2,1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3,1,13,2,6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3,1,13,2,6</CBPLI>
                                      <FCN>1</FCN>
                                      <CN>0</CN>
                                      <IC>True</IC>
                                      <CT>2</CT>
                                      <CNU>6</CNU>
                                      <CPR>0</CPR>
                                      <TAS>0</TAS>
                                    </FntOvlyProps>
                                  </FntOvly>
                                  <IntOvly>
                                    <IntOvlyProps>
                                      <PT>2</PT>
                                      <SON>0</SON>
                                      <CBPLI>3,1,13,2,6</CBPLI>
                                      <FCN>1</FCN>
                                      <IC>True</IC>
                                      <CT>2</CT>
                                      <CN>7</CN>
                                      <TAS>0</TAS>
                                    </IntOvlyProps>
                                  </IntOvly>
                                </FmtCnd>
                              </FmtCnds>
                            </ClmnBlkPt>
                          </ClmnBlkPts>
                        </ClmnBlk>
                      </ClmnBlks>
                      <SubTtls>
                        <SubTtl>
                          <Ctgs>
                            <Ctg>
                              <CtgProps>
                                <R>1</R>
                              </CtgProps>
                            </Ctg>
                          </Ctgs>
                        </SubTtl>
                      </SubTtls>
                      <TtlCtg>
                        <TtlCtgProps>
                          <R>1</R>
                        </TtlCtgProps>
                      </TtlCtg>
                    </Elmt>
                    <Elmt>
                      <ElmtProps>
                        <CPT>2</CPT>
                      </ElmtProps>
                      <TtlCtg>
                        <TtlCtgProps>
                          <R>1</R>
                        </TtlCtgProps>
                      </TtlCtg>
                    </Elmt>
                    <Elmt>
                      <ElmtProps>
                        <CPT>0</CPT>
                        <TOT>False</TOT>
                        <EGN>3</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15,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3,1,15,2,1</CBPLI>
                                  <ADVT>0</ADVT>
                                  <VT>7</VT>
                                </VdtnProps>
                              </Vdtn>
                              <FmtCnds>
                                <FmtCnd>
                                  <FmtCndProps>
                                    <CBPLI>3,1,15,2,1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3,1,15,2,1</CBPLI>
                                      <FCN>1</FCN>
                                      <CN>0</CN>
                                      <IB>True</IB>
                                      <II>True</II>
                                      <IC>True</IC>
                                      <B>True</B>
                                      <I>False</I>
                                      <CT>2</CT>
                                      <CNU>6</CNU>
                                      <CPR>0</CPR>
                                      <TAS>0</TAS>
                                    </FntOvlyProps>
                                  </FntOvly>
                                  <IntOvly>
                                    <IntOvlyProps>
                                      <PT>2</PT>
                                      <SON>0</SON>
                                      <CBPLI>3,1,15,2,1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3,1,15,2,6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3,1,15,2,6</CBPLI>
                                      <FCN>1</FCN>
                                      <CN>0</CN>
                                      <IC>True</IC>
                                      <CT>2</CT>
                                      <CNU>6</CNU>
                                      <CPR>0</CPR>
                                      <TAS>0</TAS>
                                    </FntOvlyProps>
                                  </FntOvly>
                                  <IntOvly>
                                    <IntOvlyProps>
                                      <PT>2</PT>
                                      <SON>0</SON>
                                      <CBPLI>3,1,15,2,6</CBPLI>
                                      <FCN>1</FCN>
                                      <IC>True</IC>
                                      <CT>2</CT>
                                      <CN>7</CN>
                                      <TAS>0</TAS>
                                    </IntOvlyProps>
                                  </IntOvly>
                                </FmtCnd>
                              </FmtCnds>
                            </ClmnBlkPt>
                          </ClmnBlkPts>
                        </ClmnBlk>
                      </ClmnBlks>
                      <SubTtls>
                        <SubTtl>
                          <CatSpan>
                            <CatSpanProps>
                              <CC>12</CC>
                              <R>1</R>
                            </CatSpanProps>
                          </CatSpan>
                        </SubTtl>
                      </SubTtls>
                      <TtlCtg>
                        <TtlCtgProps>
                          <R>1</R>
                        </TtlCtgProps>
                      </TtlCtg>
                    </Elmt>
                    <Elmt>
                      <ElmtProps>
                        <CPT>2</CPT>
                      </ElmtProps>
                      <TtlCtg>
                        <TtlCtgProps>
                          <R>1</R>
                        </TtlCtgProps>
                      </TtlCtg>
                    </Elmt>
                    <Elmt>
                      <ElmtProps>
                        <CPT>0</CPT>
                        <TOT>False</TOT>
                        <EGN>7</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17,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3,1,17,2,1</CBPLI>
                                  <ADVT>0</ADVT>
                                  <VT>7</VT>
                                </VdtnProps>
                              </Vdtn>
                              <FmtCnds>
                                <FmtCnd>
                                  <FmtCndProps>
                                    <CBPLI>3,1,17,2,1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3,1,17,2,1</CBPLI>
                                      <FCN>1</FCN>
                                      <CN>0</CN>
                                      <IC>True</IC>
                                      <CT>2</CT>
                                      <CNU>6</CNU>
                                      <CPR>0</CPR>
                                      <TAS>0</TAS>
                                    </FntOvlyProps>
                                  </FntOvly>
                                  <IntOvly>
                                    <IntOvlyProps>
                                      <PT>2</PT>
                                      <SON>0</SON>
                                      <CBPLI>3,1,17,2,1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3,1,17,2,6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3,1,17,2,6</CBPLI>
                                      <FCN>1</FCN>
                                      <CN>0</CN>
                                      <IC>True</IC>
                                      <CT>2</CT>
                                      <CNU>6</CNU>
                                      <CPR>0</CPR>
                                      <TAS>0</TAS>
                                    </FntOvlyProps>
                                  </FntOvly>
                                  <IntOvly>
                                    <IntOvlyProps>
                                      <PT>2</PT>
                                      <SON>0</SON>
                                      <CBPLI>3,1,17,2,6</CBPLI>
                                      <FCN>1</FCN>
                                      <IC>True</IC>
                                      <CT>2</CT>
                                      <CN>7</CN>
                                      <TAS>0</TAS>
                                    </IntOvlyProps>
                                  </IntOvly>
                                </FmtCnd>
                              </FmtCnds>
                            </ClmnBlkPt>
                          </ClmnBlkPts>
                        </ClmnBlk>
                      </ClmnBlks>
                      <SubTtls>
                        <SubTtl>
                          <Ctgs>
                            <Ctg>
                              <CtgProps>
                                <R>1</R>
                              </CtgProps>
                            </Ctg>
                          </Ctgs>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EBITDA Margin]]></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3,0,1,11,2,1,-1,0,0,FALSE,FALSE§Z¿+§A¿0,3,0,1,13,2,6,-1,0,0,FALSE,FALSE§Z¿-§A¿0,3,0,1,15,2,6,-1,0,0,FALSE,FALSE§Z¿-§A¿0,3,0,1,17,2,6,-1,0,0,FALSE,FALSE§Z¿]]></VOFFF>
                              </ClmnBlkPtProps>
                              <FmtCnds>
                                <FmtCnd>
                                  <FmtCndProps>
                                    <CBPLI>3,1,19,2,1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3,1,19,2,1</CBPLI>
                                      <FCN>1</FCN>
                                      <CN>0</CN>
                                      <IC>True</IC>
                                      <CT>2</CT>
                                      <CNU>6</CNU>
                                      <CPR>0</CPR>
                                      <TAS>0</TAS>
                                    </FntOvlyProps>
                                  </FntOvly>
                                  <IntOvly>
                                    <IntOvlyProps>
                                      <PT>2</PT>
                                      <SON>0</SON>
                                      <CBPLI>3,1,19,2,1</CBPLI>
                                      <FCN>1</FCN>
                                      <IC>True</IC>
                                      <CT>2</CT>
                                      <CN>7</CN>
                                      <TAS>0</TAS>
                                    </IntOvlyProps>
                                  </IntOvly>
                                </FmtCnd>
                              </FmtCnds>
                            </ClmnBlkPt>
                          </ClmnBlkPts>
                        </ClmnBlk>
                      </ClmnBlks>
                      <TtlCtg>
                        <TtlCtgProps>
                          <R>1</R>
                        </TtlCtgProps>
                      </TtlCtg>
                    </Elmt>
                    <Elmt>
                      <ElmtProps>
                        <CPT>2</CPT>
                      </ElmtProps>
                      <TtlCtg>
                        <TtlCtgProps>
                          <R>1</R>
                        </TtlCtgProps>
                      </TtlCtg>
                    </Elmt>
                    <Elmt>
                      <ElmtProps>
                        <CPT>0</CPT>
                        <TOT>False</TOT>
                        <EGN>4</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21,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3,1,21,2,1</CBPLI>
                                  <ADVT>0</ADVT>
                                  <VT>7</VT>
                                </VdtnProps>
                              </Vdtn>
                              <FmtCnds>
                                <FmtCnd>
                                  <FmtCndProps>
                                    <CBPLI>3,1,21,2,1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3,1,21,2,1</CBPLI>
                                      <FCN>1</FCN>
                                      <CN>0</CN>
                                      <IC>True</IC>
                                      <CT>2</CT>
                                      <CNU>6</CNU>
                                      <CPR>0</CPR>
                                      <TAS>0</TAS>
                                    </FntOvlyProps>
                                  </FntOvly>
                                  <IntOvly>
                                    <IntOvlyProps>
                                      <PT>2</PT>
                                      <SON>0</SON>
                                      <CBPLI>3,1,21,2,1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3,1,21,2,6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3,1,21,2,6</CBPLI>
                                      <FCN>1</FCN>
                                      <CN>0</CN>
                                      <IC>True</IC>
                                      <CT>2</CT>
                                      <CNU>6</CNU>
                                      <CPR>0</CPR>
                                      <TAS>0</TAS>
                                    </FntOvlyProps>
                                  </FntOvly>
                                  <IntOvly>
                                    <IntOvlyProps>
                                      <PT>2</PT>
                                      <SON>0</SON>
                                      <CBPLI>3,1,21,2,6</CBPLI>
                                      <FCN>1</FCN>
                                      <IC>True</IC>
                                      <CT>2</CT>
                                      <CN>7</CN>
                                      <TAS>0</TAS>
                                    </IntOvlyProps>
                                  </IntOvly>
                                </FmtCnd>
                              </FmtCnds>
                            </ClmnBlkPt>
                          </ClmnBlkPts>
                        </ClmnBlk>
                      </ClmnBlks>
                      <SubTtls>
                        <SubTtl>
                          <CatSpan>
                            <CatSpanProps>
                              <CC>2</CC>
                              <R>1</R>
                            </CatSpanProps>
                          </CatSpan>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EBIT Margin]]></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3,0,1,19,2,1,-1,0,0,FALSE,FALSE§Z¿-§A¿0,3,0,1,21,2,6,-1,0,0,FALSE,FALSE§Z¿]]></VOFFF>
                              </ClmnBlkPtProps>
                              <FmtCnds>
                                <FmtCnd>
                                  <FmtCndProps>
                                    <CBPLI>3,1,23,2,1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3,1,23,2,1</CBPLI>
                                      <FCN>1</FCN>
                                      <CN>0</CN>
                                      <IC>True</IC>
                                      <CT>2</CT>
                                      <CNU>6</CNU>
                                      <CPR>0</CPR>
                                      <TAS>0</TAS>
                                    </FntOvlyProps>
                                  </FntOvly>
                                  <IntOvly>
                                    <IntOvlyProps>
                                      <PT>2</PT>
                                      <SON>0</SON>
                                      <CBPLI>3,1,23,2,1</CBPLI>
                                      <FCN>1</FCN>
                                      <IC>True</IC>
                                      <CT>2</CT>
                                      <CN>7</CN>
                                      <TAS>0</TAS>
                                    </IntOvlyProps>
                                  </IntOvly>
                                </FmtCnd>
                              </FmtCnds>
                            </ClmnBlkPt>
                          </ClmnBlkPts>
                        </ClmnBlk>
                      </ClmnBlk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VOFFF><![CDATA[Interest Income]]></VOFFF>
                              </ClmnBlkPtProps>
                            </ClmnBlkPt>
                          </ClmnBlkPts>
                        </ClmnBlk>
                        <ClmnBlk>
                          <ClmnBlkProps>
                            <FCPT>3</FCPT>
                            <FCN>10</FCN>
                            <FCOT>0</FCOT>
                            <FCOC>0</FCOC>
                            <FCPTBMCN>5</FCPTBMCN>
                            <FCPTBN>3</FCPTBN>
                            <LCPT>3</LCPT>
                            <LCN>21</LCN>
                            <LCOT>1</LCOT>
                            <LCOC>0</LCOC>
                            <LCPTBMCN>5</LCPTBMCN>
                            <LCPTBN>3</LCPTBN>
                          </ClmnBlkProps>
                          <ClmnBlkPts>
                            <ClmnBlkPt>
                              <ClmnBlkPtProps>
                                <CBPT>5</CBPT>
                                <ST>11</ST>
                                <VOFFF><![CDATA[0]]></VOFFF>
                                <UDAV><![CDATA[0]]></UDAV>
                              </ClmnBlkPtProps>
                              <Vdtn>
                                <VdtnProps>
                                  <CBPLI>3,1,25,2,1</CBPLI>
                                  <ADVT>0</ADVT>
                                  <VT>7</VT>
                                </VdtnProps>
                              </Vdtn>
                              <FmtCnds>
                                <FmtCnd>
                                  <FmtCndProps>
                                    <CBPLI>3,1,25,2,1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3,1,25,2,1</CBPLI>
                                      <FCN>1</FCN>
                                      <CN>0</CN>
                                      <IC>True</IC>
                                      <CT>2</CT>
                                      <CNU>6</CNU>
                                      <CPR>0</CPR>
                                      <TAS>0</TAS>
                                    </FntOvlyProps>
                                  </FntOvly>
                                  <IntOvly>
                                    <IntOvlyProps>
                                      <PT>2</PT>
                                      <SON>0</SON>
                                      <CBPLI>3,1,25,2,1</CBPLI>
                                      <FCN>1</FCN>
                                      <IC>True</IC>
                                      <CT>2</CT>
                                      <CN>7</CN>
                                      <TAS>0</TAS>
                                    </IntOvlyProps>
                                  </IntOvly>
                                </FmtCnd>
                              </FmtCnds>
                            </ClmnBlkPt>
                          </ClmnBlkPts>
                        </ClmnBlk>
                      </ClmnBlks>
                      <TtlCtg>
                        <TtlCtgProps>
                          <R>1</R>
                        </TtlCtgProps>
                      </TtlCtg>
                    </Elmt>
                    <Elmt>
                      <ElmtProps>
                        <CPT>2</CPT>
                      </ElmtProps>
                      <TtlCtg>
                        <TtlCtgProps>
                          <R>1</R>
                        </TtlCtgProps>
                      </TtlCtg>
                    </Elmt>
                    <Elmt>
                      <ElmtProps>
                        <CPT>0</CPT>
                        <TOT>False</TOT>
                        <EGN>5</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27,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9</FCN>
                            <FCOT>0</FCOT>
                            <FCOC>6</FCOC>
                            <FCPTBMCN>5</FCPTBMCN>
                            <FCPTBN>2</FCPTBN>
                            <LCPT>3</LCPT>
                            <LCN>9</LCN>
                            <LCOT>1</LCOT>
                            <LCOC>0</LCOC>
                            <LCPTBMCN>5</LCPTBMCN>
                            <LCPTBN>2</LCPTBN>
                          </ClmnBlkProps>
                          <ClmnBlkPts>
                            <ClmnBlkPt>
                              <ClmnBlkPtProps>
                                <CBPT>0</CBPT>
                                <ST>18</ST>
                                <VOFFF/>
                              </ClmnBlkPtProps>
                            </ClmnBlkPt>
                            <ClmnBlkPt>
                              <ClmnBlkPtProps>
                                <CBPT>1</CBPT>
                                <ST>18</ST>
                                <VOFFF><![CDATA[=§A¿2§Z¿]]></VOFFF>
                              </ClmnBlkPtProps>
                            </ClmnBlkPt>
                            <ClmnBlkPt>
                              <ClmnBlkPtProps>
                                <CBPT>2</CBPT>
                                <ST>18</ST>
                                <VOFFF/>
                              </ClmnBlkPtProps>
                            </ClmnBlkPt>
                            <ClmnBlkPt>
                              <ClmnBlkPtProps>
                                <CBPT>3</CBPT>
                                <ST>-1</ST>
                                <VOFFF/>
                              </ClmnBlkPtProps>
                            </ClmnBlkPt>
                            <ClmnBlkPt>
                              <ClmnBlkPtProps>
                                <CBPT>4</CBPT>
                                <ST>-1</ST>
                                <VOFFF/>
                              </ClmnBlkPtProps>
                            </ClmnBlkPt>
                            <ClmnBlkPt>
                              <ClmnBlkPtProps>
                                <CBPT>5</CBPT>
                                <ST>18</ST>
                                <VOFFF/>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3,1,27,3,1</CBPLI>
                                  <ADVT>0</ADVT>
                                  <VT>7</VT>
                                </VdtnProps>
                              </Vdtn>
                              <FmtCnds>
                                <FmtCnd>
                                  <FmtCndProps>
                                    <CBPLI>3,1,27,3,1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3,1,27,3,1</CBPLI>
                                      <FCN>1</FCN>
                                      <CN>0</CN>
                                      <IC>True</IC>
                                      <CT>2</CT>
                                      <CNU>6</CNU>
                                      <CPR>0</CPR>
                                      <TAS>0</TAS>
                                    </FntOvlyProps>
                                  </FntOvly>
                                  <IntOvly>
                                    <IntOvlyProps>
                                      <PT>2</PT>
                                      <SON>0</SON>
                                      <CBPLI>3,1,27,3,1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3,1,27,3,6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3,1,27,3,6</CBPLI>
                                      <FCN>1</FCN>
                                      <CN>0</CN>
                                      <IC>True</IC>
                                      <CT>2</CT>
                                      <CNU>6</CNU>
                                      <CPR>0</CPR>
                                      <TAS>0</TAS>
                                    </FntOvlyProps>
                                  </FntOvly>
                                  <IntOvly>
                                    <IntOvlyProps>
                                      <PT>2</PT>
                                      <SON>0</SON>
                                      <CBPLI>3,1,27,3,6</CBPLI>
                                      <FCN>1</FCN>
                                      <IC>True</IC>
                                      <CT>2</CT>
                                      <CN>7</CN>
                                      <TAS>0</TAS>
                                    </IntOvlyProps>
                                  </IntOvly>
                                </FmtCnd>
                              </FmtCnds>
                            </ClmnBlkPt>
                          </ClmnBlkPts>
                        </ClmnBlk>
                      </ClmnBlks>
                      <SubTtls>
                        <SubTtl>
                          <Ctgs>
                            <Ctg>
                              <CtgProps>
                                <R>1</R>
                              </CtgProps>
                            </Ctg>
                          </Ctgs>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Net Profit Before Tax]]></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3,0,1,23,2,1,-1,0,0,FALSE,FALSE§Z¿+§A¿0,3,0,1,25,2,1,-1,0,0,FALSE,FALSE§Z¿-§A¿0,3,0,1,27,3,6,-1,0,0,FALSE,FALSE§Z¿]]></VOFFF>
                              </ClmnBlkPtProps>
                              <FmtCnds>
                                <FmtCnd>
                                  <FmtCndProps>
                                    <CBPLI>3,1,29,2,1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3,1,29,2,1</CBPLI>
                                      <FCN>1</FCN>
                                      <CN>0</CN>
                                      <IC>True</IC>
                                      <CT>2</CT>
                                      <CNU>6</CNU>
                                      <CPR>0</CPR>
                                      <TAS>0</TAS>
                                    </FntOvlyProps>
                                  </FntOvly>
                                  <IntOvly>
                                    <IntOvlyProps>
                                      <PT>2</PT>
                                      <SON>0</SON>
                                      <CBPLI>3,1,29,2,1</CBPLI>
                                      <FCN>1</FCN>
                                      <IC>True</IC>
                                      <CT>2</CT>
                                      <CN>7</CN>
                                      <TAS>0</TAS>
                                    </IntOvlyProps>
                                  </IntOvly>
                                </FmtCnd>
                              </FmtCnds>
                            </ClmnBlkPt>
                          </ClmnBlkPts>
                        </ClmnBlk>
                      </ClmnBlk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VOFFF><![CDATA[Tax Expense]]></VOFFF>
                              </ClmnBlkPtProps>
                            </ClmnBlkPt>
                          </ClmnBlkPts>
                        </ClmnBlk>
                        <ClmnBlk>
                          <ClmnBlkProps>
                            <FCPT>3</FCPT>
                            <FCN>10</FCN>
                            <FCOT>0</FCOT>
                            <FCOC>0</FCOC>
                            <FCPTBMCN>5</FCPTBMCN>
                            <FCPTBN>3</FCPTBN>
                            <LCPT>3</LCPT>
                            <LCN>21</LCN>
                            <LCOT>1</LCOT>
                            <LCOC>0</LCOC>
                            <LCPTBMCN>5</LCPTBMCN>
                            <LCPTBN>3</LCPTBN>
                          </ClmnBlkProps>
                          <ClmnBlkPts>
                            <ClmnBlkPt>
                              <ClmnBlkPtProps>
                                <CBPT>5</CBPT>
                                <ST>11</ST>
                                <VOFFF><![CDATA[0]]></VOFFF>
                                <UDAV><![CDATA[0]]></UDAV>
                              </ClmnBlkPtProps>
                              <Vdtn>
                                <VdtnProps>
                                  <CBPLI>3,1,31,2,1</CBPLI>
                                  <ADVT>0</ADVT>
                                  <VT>7</VT>
                                </VdtnProps>
                              </Vdtn>
                              <FmtCnds>
                                <FmtCnd>
                                  <FmtCndProps>
                                    <CBPLI>3,1,31,2,1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3,1,31,2,1</CBPLI>
                                      <FCN>1</FCN>
                                      <CN>0</CN>
                                      <IC>True</IC>
                                      <CT>2</CT>
                                      <CNU>6</CNU>
                                      <CPR>0</CPR>
                                      <TAS>0</TAS>
                                    </FntOvlyProps>
                                  </FntOvly>
                                  <IntOvly>
                                    <IntOvlyProps>
                                      <PT>2</PT>
                                      <SON>0</SON>
                                      <CBPLI>3,1,31,2,1</CBPLI>
                                      <FCN>1</FCN>
                                      <IC>True</IC>
                                      <CT>2</CT>
                                      <CN>7</CN>
                                      <TAS>0</TAS>
                                    </IntOvlyProps>
                                  </IntOvly>
                                </FmtCnd>
                              </FmtCnds>
                            </ClmnBlkPt>
                          </ClmnBlkPts>
                        </ClmnBlk>
                      </ClmnBlk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Net Profit After Tax]]></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3</SON>
                                <VOFFF><![CDATA[=§A¿0,3,0,1,29,2,1,-1,0,0,FALSE,FALSE§Z¿-§A¿0,3,0,1,31,2,1,-1,0,0,FALSE,FALSE§Z¿]]></VOFFF>
                              </ClmnBlkPtProps>
                              <FmtCnds>
                                <FmtCnd>
                                  <FmtCndProps>
                                    <CBPLI>3,1,33,2,1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3,1,33,2,1</CBPLI>
                                      <FCN>1</FCN>
                                      <CN>0</CN>
                                      <IC>True</IC>
                                      <CT>2</CT>
                                      <CNU>6</CNU>
                                      <CPR>0</CPR>
                                      <TAS>0</TAS>
                                    </FntOvlyProps>
                                  </FntOvly>
                                  <IntOvly>
                                    <IntOvlyProps>
                                      <PT>2</PT>
                                      <SON>0</SON>
                                      <CBPLI>3,1,33,2,1</CBPLI>
                                      <FCN>1</FCN>
                                      <IC>True</IC>
                                      <CT>2</CT>
                                      <CN>7</CN>
                                      <TAS>0</TAS>
                                    </IntOvlyProps>
                                  </IntOvly>
                                </FmtCnd>
                              </FmtCnds>
                            </ClmnBlkPt>
                          </ClmnBlkPts>
                        </ClmnBlk>
                      </ClmnBlks>
                      <TtlCtg>
                        <TtlCtgProps>
                          <R>1</R>
                        </TtlCtgProps>
                      </TtlCtg>
                    </Elmt>
                  </Elmts>
                </Sect>
              </Sects>
            </ModComp>
            <ModComp>
              <ModCompProps>
                <MN>2</MN>
                <MCN>4</MCN>
                <MCTK>BaseCase</MCTK>
                <RT><![CDATA[Forecast Income Statement]]></RT>
                <ERN>MODMC15</ERN>
                <MCST>1</MCST>
                <IPMC>False</IPMC>
                <SN>8</SN>
                <LODS>True</LODS>
                <LST>False</LST>
                <HS>False</HS>
                <IBOA>0</IBOA>
                <IB>True</IB>
                <CI/>
                <PTI/>
                <PTP>False</PTP>
                <PTD><![CDATA[Monthly all periods time series periods.]]></PTD>
                <PTMCN>5</PTMCN>
                <CROL>0</CROL>
                <CCOL>0</CCOL>
                <AMFN>0</AMFN>
              </ModCompProps>
              <Sects>
                <Sect>
                  <SectProps>
                    <LI>4,1</LI>
                    <EGN>0</EGN>
                  </SectProps>
                  <Elmts>
                    <Elmt>
                      <ElmtProps>
                        <CPT>2</CPT>
                      </Elmt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HCTHR>True</HCTHR>
                                <CTHN>6</CTHN>
                                <ST>3</ST>
                                <VOFFF><![CDATA[<ModuleComponentTitle>]]></VOFFF>
                              </ClmnBlkPtProps>
                              <RgeNmes>
                                <RgeNme>
                                  <RgeNmeProps>
                                    <CBPLI>4,1,2,1,1</CBPLI>
                                    <MCN>4</MCN>
                                    <SN>1</SN>
                                    <EN>2</EN>
                                    <CN>0</CN>
                                    <CBN>1</CBN>
                                    <CBPN>1</CBPN>
                                    <PT>1</PT>
                                    <CBPRNT>6</CBPRNT>
                                    <NT>12</NT>
                                    <SP1><![CDATA[Forecast]]></SP1>
                                    <SP2/>
                                    <FFF/>
                                    <CMT/>
                                  </RgeNmeProps>
                                </RgeNme>
                              </RgeNmes>
                            </ClmnBlkPt>
                          </ClmnBlkPts>
                        </ClmnBlk>
                        <ClmnBlk>
                          <ClmnBlkProps>
                            <FCPT>3</FCPT>
                            <FCN>3</FCN>
                            <FCOT>0</FCOT>
                            <FCOC>0</FCOC>
                            <FCPTBMCN>5</FCPTBMCN>
                            <FCPTBN>2</FCPTBN>
                            <LCPT>3</LCPT>
                            <LCN>21</LCN>
                            <LCOT>1</LCOT>
                            <LCOC>0</LCOC>
                            <LCPTBMCN>5</LCPTBMCN>
                            <LCPTBN>3</LCPTBN>
                          </ClmnBlkProps>
                          <ClmnBlkPts>
                            <ClmnBlkPt>
                              <ClmnBlkPtProps>
                                <CBPT>5</CBPT>
                                <ST>3</ST>
                                <VOFFF/>
                              </ClmnBlkPtProps>
                            </ClmnBlkPt>
                          </ClmnBlkPts>
                        </ClmnBlk>
                      </ClmnBlks>
                      <TtlCtg/>
                    </Elmt>
                    <Elmt>
                      <ElmtProps>
                        <CPT>2</CPT>
                      </ElmtProps>
                      <TtlCtg>
                        <TtlCtgProps>
                          <R>1</R>
                        </TtlCtgProps>
                      </TtlCtg>
                    </Elmt>
                    <Elmt>
                      <ElmtProps>
                        <CPT>2</CPT>
                      </ElmtProps>
                      <ClmnBlks>
                        <ClmnBlk>
                          <ClmnBlkProps>
                            <FCPT>3</FCPT>
                            <FCN>2</FCN>
                            <FCOT>0</FCOT>
                            <FCOC>0</FCOC>
                            <FCPTBMCN>5</FCPTBMCN>
                            <FCPTBN>1</FCPTBN>
                            <LCPT>3</LCPT>
                            <LCN>7</LCN>
                            <LCOT>0</LCOT>
                            <LCOC>4</LCOC>
                            <LCPTBMCN>5</LCPTBMCN>
                            <LCPTBN>2</LCPTBN>
                          </ClmnBlkProps>
                          <ClmnBlkPts>
                            <ClmnBlkPt>
                              <ClmnBlkPtProps>
                                <CBPT>5</CBPT>
                                <ST>26</ST>
                                <MC>True</MC>
                                <VOFFF><![CDATA[="Go to "&§A¿1,1,1,1,2,0,1,1,1§Z¿]]></VOFFF>
                              </ClmnBlkPtProps>
                              <Hlk>
                                <HlkProps>
                                  <CBPLI>4,1,4,1,1</CBPLI>
                                  <RT>0</RT>
                                  <RRRT>1</RRRT>
                                  <RCBPLI>1,1,2,1,1</RCBPLI>
                                  <RCN>0</RCN>
                                  <RRNPT>1</RRNPT>
                                  <RRNN>1</RRNN>
                                  <TTDT>0</TTDT>
                                  <AGT>False</AGT>
                                  <CT/>
                                </HlkProps>
                              </Hlk>
                            </ClmnBlkPt>
                          </ClmnBlkPts>
                        </ClmnBlk>
                        <ClmnBlk>
                          <ClmnBlkProps>
                            <FCPT>3</FCPT>
                            <FCN>10</FCN>
                            <FCOT>0</FCOT>
                            <FCOC>0</FCOC>
                            <FCPTBMCN>5</FCPTBMCN>
                            <FCPTBN>3</FCPTBN>
                            <LCPT>3</LCPT>
                            <LCN>10</LCN>
                            <LCOT>0</LCOT>
                            <LCOC>0</LCOC>
                            <LCPTBMCN>5</LCPTBMCN>
                            <LCPTBN>3</LCPTBN>
                          </ClmnBlkProps>
                          <ClmnBlkPts>
                            <ClmnBlkPt>
                              <ClmnBlkPtProps>
                                <CBPT>5</CBPT>
                                <ST>6</ST>
                                <SON>13</SON>
                                <VOFFF><![CDATA[Notes: Key in foreast data in the green cells. Each green section updates data in the block above it.]]></VOFFF>
                              </ClmnBlkPtProps>
                            </ClmnBlkPt>
                          </ClmnBlkPts>
                        </ClmnBlk>
                      </ClmnBlks>
                      <TtlCtg>
                        <TtlCtgProps>
                          <R>1</R>
                        </TtlCtgProps>
                      </TtlCtg>
                    </Elmt>
                    <Elmt>
                      <ElmtProps>
                        <CPT>2</CPT>
                      </ElmtProps>
                      <TtlCtg>
                        <TtlCtgProps>
                          <R>1</R>
                        </TtlCtgProps>
                      </TtlCtg>
                    </Elmt>
                    <Elmt>
                      <ElmtProps>
                        <CPT>0</CPT>
                        <TOT>False</TOT>
                        <EGN>1</EGN>
                      </ElmtProps>
                      <ClmnBlks>
                        <ClmnBlk>
                          <ClmnBlkProps>
                            <FCPT>3</FCPT>
                            <FCN>2</FCN>
                            <FCOT>0</FCOT>
                            <FCOC>0</FCOC>
                            <FCPTBMCN>5</FCPTBMCN>
                            <FCPTBN>1</FCPTBN>
                            <LCPT>3</LCPT>
                            <LCN>2</LCN>
                            <LCOT>1</LCOT>
                            <LCOC>0</LCOC>
                            <LCPTBMCN>5</LCPTBMCN>
                            <LCPTBN>1</LCPTBN>
                          </ClmnBlkProps>
                          <ClmnBlkPts>
                            <ClmnBlkPt>
                              <ClmnBlkPtProps>
                                <CBPT>0</CBPT>
                                <ST>6</ST>
                                <VOFFF><![CDATA[=§A¿0,3,0,1,7,1,1,0,0,0,FALSE,FALSE§Z¿]]></VOFFF>
                                <UDAV><![CDATA[<CategoriesGroupName> Category <CategoryNumber>]]></UDAV>
                              </ClmnBlkPtProps>
                            </ClmnBlkPt>
                            <ClmnBlkPt>
                              <ClmnBlkPtProps>
                                <CBPT>1</CBPT>
                                <ST>6</ST>
                                <VOFFF><![CDATA[=§A¿0,4,0,1,6,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7,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18</ST>
                                <SON>4</SON>
                                <VOFFF><![CDATA[=IF(§A¿9,5,4,0,1,6,3,1,-1,0,0,TRUE,FALSE§Z¿<=§A¿7,1,1,1,23,0,2,1,1§Z¿,§A¿0,3,0,1,7,2,1,0,0,0,FALSE,FALSE§Z¿,§A¿0,4,0,1,8,2,1,0,0,0,FALS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2</CC>
                              <R>1</R>
                            </CatSpanProps>
                          </CatSpan>
                        </SubTtl>
                      </SubTtls>
                      <TtlCtg>
                        <TtlCtgProps>
                          <R>1</R>
                        </TtlCtgProps>
                      </TtlCtg>
                    </Elmt>
                    <Elmt>
                      <ElmtProps>
                        <CPT>2</CPT>
                      </ElmtProps>
                      <TtlCtg>
                        <TtlCtgProps>
                          <R>2</R>
                        </TtlCtgProps>
                      </TtlCtg>
                    </Elmt>
                    <Elmt>
                      <ElmtProps>
                        <CPT>0</CPT>
                        <TOT>False</TOT>
                        <EGN>1</EGN>
                      </ElmtProps>
                      <ClmnBlks>
                        <ClmnBlk>
                          <ClmnBlkProps>
                            <FCPT>3</FCPT>
                            <FCN>2</FCN>
                            <FCOT>0</FCOT>
                            <FCOC>0</FCOC>
                            <FCPTBMCN>5</FCPTBMCN>
                            <FCPTBN>1</FCPTBN>
                            <LCPT>3</LCPT>
                            <LCN>2</LCN>
                            <LCOT>1</LCOT>
                            <LCOC>0</LCOC>
                            <LCPTBMCN>5</LCPTBMCN>
                            <LCPTBN>1</LCPTBN>
                          </ClmnBlkProps>
                          <ClmnBlkPts>
                            <ClmnBlkPt>
                              <ClmnBlkPtProps>
                                <CBPT>0</CBPT>
                                <ST>6</ST>
                                <VOFFF><![CDATA[=§A¿0,4,0,1,6,1,1,0,0,0,FALSE,FALSE§Z¿]]></VOFFF>
                                <UDAV><![CDATA[<CategoriesGroupName> Category <CategoryNumber>]]></UDAV>
                              </ClmnBlkPtProps>
                            </ClmnBlkPt>
                            <ClmnBlkPt>
                              <ClmnBlkPtProps>
                                <CBPT>1</CBPT>
                                <ST>6</ST>
                                <VOFFF><![CDATA[=§A¿0,4,0,1,8,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7,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4,1,8,2,1</CBPLI>
                                  <ADVT>0</ADVT>
                                  <VT>7</VT>
                                </VdtnProps>
                              </Vdtn>
                              <FmtCnds>
                                <FmtCnd>
                                  <FmtCndProps>
                                    <CBPLI>4,1,8,2,1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4,1,8,2,1</CBPLI>
                                      <FCN>1</FCN>
                                      <CN>0</CN>
                                      <IC>True</IC>
                                      <CT>2</CT>
                                      <CNU>6</CNU>
                                      <CPR>0</CPR>
                                      <TAS>0</TAS>
                                    </FntOvlyProps>
                                  </FntOvly>
                                  <IntOvly>
                                    <IntOvlyProps>
                                      <PT>2</PT>
                                      <SON>0</SON>
                                      <CBPLI>4,1,8,2,1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8,2,1,1,0,0,FALSE,FALSE,1,8,2,1,2,0,0,FALSE,FALSE§Z¿))]]></VOFFF>
                              </ClmnBlkPtProps>
                            </ClmnBlkPt>
                          </ClmnBlkPts>
                        </ClmnBlk>
                      </ClmnBlks>
                      <SubTtls>
                        <SubTtl>
                          <CatSpan>
                            <CatSpanProps>
                              <CC>2</CC>
                              <R>1</R>
                            </CatSpanProps>
                          </CatSpan>
                        </SubTtl>
                      </SubTtls>
                      <TtlCtg>
                        <TtlCtgProps>
                          <R>1</R>
                        </TtlCtgProps>
                      </TtlCtg>
                    </Elmt>
                    <Elmt>
                      <ElmtProps>
                        <CPT>2</CPT>
                      </ElmtProps>
                      <TtlCtg>
                        <TtlCtgProps>
                          <R>1</R>
                        </TtlCtgProps>
                      </TtlCtg>
                    </Elmt>
                    <Elmt>
                      <ElmtProps>
                        <CPT>0</CPT>
                        <TOT>False</TOT>
                        <EGN>2</EGN>
                      </ElmtProps>
                      <ClmnBlks>
                        <ClmnBlk>
                          <ClmnBlkProps>
                            <FCPT>3</FCPT>
                            <FCN>2</FCN>
                            <FCOT>0</FCOT>
                            <FCOC>0</FCOC>
                            <FCPTBMCN>5</FCPTBMCN>
                            <FCPTBN>1</FCPTBN>
                            <LCPT>3</LCPT>
                            <LCN>2</LCN>
                            <LCOT>1</LCOT>
                            <LCOC>0</LCOC>
                            <LCPTBMCN>5</LCPTBMCN>
                            <LCPTBN>1</LCPTBN>
                          </ClmnBlkProps>
                          <ClmnBlkPts>
                            <ClmnBlkPt>
                              <ClmnBlkPtProps>
                                <CBPT>0</CBPT>
                                <ST>6</ST>
                                <VOFFF><![CDATA[=§A¿0,3,0,1,9,1,1,0,0,0,FALSE,FALSE§Z¿]]></VOFFF>
                                <UDAV><![CDATA[<CategoriesGroupName> Category <CategoryNumber>]]></UDAV>
                              </ClmnBlkPtProps>
                            </ClmnBlkPt>
                            <ClmnBlkPt>
                              <ClmnBlkPtProps>
                                <CBPT>1</CBPT>
                                <ST>6</ST>
                                <VOFFF><![CDATA[=§A¿0,4,0,1,10,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9,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18</ST>
                                <SON>4</SON>
                                <VOFFF><![CDATA[=-IF(§A¿9,5,4,0,1,6,3,1,-1,0,0,TRUE,FALSE§Z¿<=§A¿7,1,1,1,23,0,2,1,1§Z¿,§A¿0,3,0,1,9,2,1,0,0,0,FALSE,FALSE§Z¿,§A¿0,4,0,1,12,2,1,0,0,0,FALS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2</CC>
                              <R>1</R>
                            </CatSpanProps>
                          </CatSpan>
                        </SubTtl>
                      </SubTtls>
                      <TtlCtg>
                        <TtlCtgProps>
                          <R>1</R>
                        </TtlCtgProps>
                      </TtlCtg>
                    </Elmt>
                    <Elmt>
                      <ElmtProps>
                        <CPT>2</CPT>
                      </ElmtProps>
                      <TtlCtg>
                        <TtlCtgProps>
                          <R>2</R>
                        </TtlCtgProps>
                      </TtlCtg>
                    </Elmt>
                    <Elmt>
                      <ElmtProps>
                        <CPT>0</CPT>
                        <TOT>False</TOT>
                        <EGN>2</EGN>
                      </ElmtProps>
                      <ClmnBlks>
                        <ClmnBlk>
                          <ClmnBlkProps>
                            <FCPT>3</FCPT>
                            <FCN>2</FCN>
                            <FCOT>0</FCOT>
                            <FCOC>0</FCOC>
                            <FCPTBMCN>5</FCPTBMCN>
                            <FCPTBN>1</FCPTBN>
                            <LCPT>3</LCPT>
                            <LCN>2</LCN>
                            <LCOT>1</LCOT>
                            <LCOC>0</LCOC>
                            <LCPTBMCN>5</LCPTBMCN>
                            <LCPTBN>1</LCPTBN>
                          </ClmnBlkProps>
                          <ClmnBlkPts>
                            <ClmnBlkPt>
                              <ClmnBlkPtProps>
                                <CBPT>0</CBPT>
                                <ST>6</ST>
                                <VOFFF><![CDATA[=§A¿0,4,0,1,10,1,1,0,0,0,FALSE,FALSE§Z¿]]></VOFFF>
                                <UDAV><![CDATA[<CategoriesGroupName> Category <CategoryNumber>]]></UDAV>
                              </ClmnBlkPtProps>
                            </ClmnBlkPt>
                            <ClmnBlkPt>
                              <ClmnBlkPtProps>
                                <CBPT>1</CBPT>
                                <ST>6</ST>
                                <VOFFF><![CDATA[=§A¿0,4,0,1,12,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9,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4,1,12,2,1</CBPLI>
                                  <ADVT>0</ADVT>
                                  <VT>7</VT>
                                </VdtnProps>
                              </Vdtn>
                              <FmtCnds>
                                <FmtCnd>
                                  <FmtCndProps>
                                    <CBPLI>4,1,12,2,1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4,1,12,2,1</CBPLI>
                                      <FCN>1</FCN>
                                      <CN>0</CN>
                                      <IC>True</IC>
                                      <CT>2</CT>
                                      <CNU>6</CNU>
                                      <CPR>0</CPR>
                                      <TAS>0</TAS>
                                    </FntOvlyProps>
                                  </FntOvly>
                                  <IntOvly>
                                    <IntOvlyProps>
                                      <PT>2</PT>
                                      <SON>0</SON>
                                      <CBPLI>4,1,12,2,1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12,2,1,1,0,0,FALSE,FALSE,1,12,2,1,2,0,0,FALSE,FALSE§Z¿))]]></VOFFF>
                              </ClmnBlkPtProps>
                            </ClmnBlkPt>
                          </ClmnBlkPts>
                        </ClmnBlk>
                      </ClmnBlks>
                      <SubTtls>
                        <SubTtl>
                          <CatSpan>
                            <CatSpanProps>
                              <CC>2</CC>
                              <R>1</R>
                            </CatSpanProps>
                          </CatSpan>
                        </SubTtl>
                      </SubTtls>
                      <TtlCtg>
                        <TtlCtgProps>
                          <R>1</R>
                        </TtlCtgProps>
                      </TtlCtg>
                    </Elmt>
                    <Elmt>
                      <ElmtProps>
                        <CPT>2</CPT>
                      </ElmtProps>
                      <TtlCtg>
                        <TtlCtgProps>
                          <R>2</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A¿0,3,0,1,11,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4,0,1,6,2,6,-1,0,0,FALSE,FALSE§Z¿+§A¿0,4,0,1,10,2,6,-1,0,0,FALSE,FALSE§Z¿]]></VOFFF>
                              </ClmnBlkPtProps>
                            </ClmnBlkPt>
                          </ClmnBlkPts>
                        </ClmnBlk>
                      </ClmnBlks>
                      <TtlCtg>
                        <TtlCtgProps>
                          <R>1</R>
                        </TtlCtgProps>
                      </TtlCtg>
                    </Elmt>
                    <Elmt>
                      <ElmtProps>
                        <CPT>2</CPT>
                      </ElmtProps>
                      <TtlCtg>
                        <TtlCtgProps>
                          <R>1</R>
                        </TtlCtgProps>
                      </TtlCtg>
                    </Elmt>
                    <Elmt>
                      <ElmtProps>
                        <CPT>0</CPT>
                        <TOT>False</TOT>
                        <EGN>6</EGN>
                      </ElmtProps>
                      <ClmnBlks>
                        <ClmnBlk>
                          <ClmnBlkProps>
                            <FCPT>3</FCPT>
                            <FCN>2</FCN>
                            <FCOT>0</FCOT>
                            <FCOC>0</FCOC>
                            <FCPTBMCN>5</FCPTBMCN>
                            <FCPTBN>1</FCPTBN>
                            <LCPT>3</LCPT>
                            <LCN>2</LCN>
                            <LCOT>1</LCOT>
                            <LCOC>0</LCOC>
                            <LCPTBMCN>5</LCPTBMCN>
                            <LCPTBN>1</LCPTBN>
                          </ClmnBlkProps>
                          <ClmnBlkPts>
                            <ClmnBlkPt>
                              <ClmnBlkPtProps>
                                <CBPT>0</CBPT>
                                <ST>6</ST>
                                <VOFFF><![CDATA[=§A¿0,3,0,1,13,1,1,0,0,0,FALSE,FALSE§Z¿]]></VOFFF>
                                <UDAV><![CDATA[<CategoriesGroupName> Category <CategoryNumber>]]></UDAV>
                              </ClmnBlkPtProps>
                            </ClmnBlkPt>
                            <ClmnBlkPt>
                              <ClmnBlkPtProps>
                                <CBPT>1</CBPT>
                                <ST>6</ST>
                                <VOFFF><![CDATA[=§A¿0,4,0,1,16,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13,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18</ST>
                                <SON>1</SON>
                                <VOFFF><![CDATA[=IF(§A¿9,5,4,0,1,6,3,1,-1,0,0,TRUE,FALSE§Z¿<=§A¿7,1,1,1,23,0,2,1,1§Z¿,§A¿0,3,0,1,13,2,1,0,0,0,FALSE,FALSE§Z¿,§A¿0,4,0,1,18,2,1,0,0,0,FALSE,FALSE§Z¿)]]></VOFFF>
                              </ClmnBlkPtProps>
                            </ClmnBlkPt>
                            <ClmnBlkPt>
                              <ClmnBlkPtProps>
                                <CBPT>1</CBPT>
                                <ST>18</ST>
                                <VOFFF><![CDATA[=§A¿2§Z¿]]></VOFFF>
                              </ClmnBlkPtProps>
                            </ClmnBlkPt>
                            <ClmnBlkPt>
                              <ClmnBlkPtProps>
                                <CBPT>2</CBPT>
                                <ST>18</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tgs>
                            <Ctg>
                              <CtgProps>
                                <R>1</R>
                              </CtgProps>
                            </Ctg>
                          </Ctgs>
                        </SubTtl>
                      </SubTtls>
                      <TtlCtg>
                        <TtlCtgProps>
                          <R>1</R>
                        </TtlCtgProps>
                      </TtlCtg>
                    </Elmt>
                    <Elmt>
                      <ElmtProps>
                        <CPT>2</CPT>
                      </ElmtProps>
                      <TtlCtg>
                        <TtlCtgProps>
                          <R>2</R>
                        </TtlCtgProps>
                      </TtlCtg>
                    </Elmt>
                    <Elmt>
                      <ElmtProps>
                        <CPT>0</CPT>
                        <TOT>False</TOT>
                        <EGN>6</EGN>
                      </ElmtProps>
                      <ClmnBlks>
                        <ClmnBlk>
                          <ClmnBlkProps>
                            <FCPT>3</FCPT>
                            <FCN>2</FCN>
                            <FCOT>0</FCOT>
                            <FCOC>0</FCOC>
                            <FCPTBMCN>5</FCPTBMCN>
                            <FCPTBN>1</FCPTBN>
                            <LCPT>3</LCPT>
                            <LCN>2</LCN>
                            <LCOT>1</LCOT>
                            <LCOC>0</LCOC>
                            <LCPTBMCN>5</LCPTBMCN>
                            <LCPTBN>1</LCPTBN>
                          </ClmnBlkProps>
                          <ClmnBlkPts>
                            <ClmnBlkPt>
                              <ClmnBlkPtProps>
                                <CBPT>0</CBPT>
                                <ST>6</ST>
                                <VOFFF><![CDATA[=§A¿0,4,0,1,16,1,1,0,0,0,FALSE,FALSE§Z¿]]></VOFFF>
                                <UDAV><![CDATA[<CategoriesGroupName> Category <CategoryNumber>]]></UDAV>
                              </ClmnBlkPtProps>
                            </ClmnBlkPt>
                            <ClmnBlkPt>
                              <ClmnBlkPtProps>
                                <CBPT>1</CBPT>
                                <ST>6</ST>
                                <VOFFF><![CDATA[=§A¿0,4,0,1,18,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13,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4,1,18,2,1</CBPLI>
                                  <ADVT>0</ADVT>
                                  <VT>7</VT>
                                </VdtnProps>
                              </Vdtn>
                              <FmtCnds>
                                <FmtCnd>
                                  <FmtCndProps>
                                    <CBPLI>4,1,18,2,1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4,1,18,2,1</CBPLI>
                                      <FCN>1</FCN>
                                      <CN>0</CN>
                                      <IC>True</IC>
                                      <CT>2</CT>
                                      <CNU>6</CNU>
                                      <CPR>0</CPR>
                                      <TAS>0</TAS>
                                    </FntOvlyProps>
                                  </FntOvly>
                                  <IntOvly>
                                    <IntOvlyProps>
                                      <PT>2</PT>
                                      <SON>0</SON>
                                      <CBPLI>4,1,18,2,1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18,2,1,1,0,0,FALSE,FALSE,1,18,2,1,2,0,0,FALSE,FALSE§Z¿))]]></VOFFF>
                              </ClmnBlkPtProps>
                            </ClmnBlkPt>
                          </ClmnBlkPts>
                        </ClmnBlk>
                      </ClmnBlks>
                      <SubTtls>
                        <SubTtl>
                          <Ctgs>
                            <Ctg>
                              <CtgProps>
                                <R>1</R>
                              </CtgProps>
                            </Ctg>
                          </Ctgs>
                        </SubTtl>
                      </SubTtls>
                      <TtlCtg>
                        <TtlCtgProps>
                          <R>1</R>
                        </TtlCtgProps>
                      </TtlCtg>
                    </Elmt>
                    <Elmt>
                      <ElmtProps>
                        <CPT>2</CPT>
                      </ElmtProps>
                      <TtlCtg>
                        <TtlCtgProps>
                          <R>1</R>
                        </TtlCtgProps>
                      </TtlCtg>
                    </Elmt>
                    <Elmt>
                      <ElmtProps>
                        <CPT>0</CPT>
                        <TOT>False</TOT>
                        <EGN>3</EGN>
                      </ElmtProps>
                      <ClmnBlks>
                        <ClmnBlk>
                          <ClmnBlkProps>
                            <FCPT>3</FCPT>
                            <FCN>2</FCN>
                            <FCOT>0</FCOT>
                            <FCOC>0</FCOC>
                            <FCPTBMCN>5</FCPTBMCN>
                            <FCPTBN>1</FCPTBN>
                            <LCPT>3</LCPT>
                            <LCN>2</LCN>
                            <LCOT>1</LCOT>
                            <LCOC>0</LCOC>
                            <LCPTBMCN>5</LCPTBMCN>
                            <LCPTBN>1</LCPTBN>
                          </ClmnBlkProps>
                          <ClmnBlkPts>
                            <ClmnBlkPt>
                              <ClmnBlkPtProps>
                                <CBPT>0</CBPT>
                                <ST>6</ST>
                                <VOFFF><![CDATA[=§A¿0,3,0,1,15,1,1,0,0,0,FALSE,FALSE§Z¿]]></VOFFF>
                                <UDAV><![CDATA[<CategoriesGroupName> Category <CategoryNumber>]]></UDAV>
                              </ClmnBlkPtProps>
                            </ClmnBlkPt>
                            <ClmnBlkPt>
                              <ClmnBlkPtProps>
                                <CBPT>1</CBPT>
                                <ST>6</ST>
                                <VOFFF><![CDATA[=§A¿0,4,0,1,20,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15,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18</ST>
                                <SON>1</SON>
                                <VOFFF><![CDATA[=-IF(§A¿9,5,4,0,1,6,3,1,-1,0,0,TRUE,FALSE§Z¿<=§A¿7,1,1,1,23,0,2,1,1§Z¿,§A¿0,3,0,1,15,2,1,0,0,0,FALSE,FALSE§Z¿,§A¿0,4,0,1,22,2,1,0,0,0,FALSE,FALSE§Z¿)]]></VOFFF>
                              </ClmnBlkPtProps>
                            </ClmnBlkPt>
                            <ClmnBlkPt>
                              <ClmnBlkPtProps>
                                <CBPT>1</CBPT>
                                <ST>18</ST>
                                <VOFFF><![CDATA[=§A¿2§Z¿]]></VOFFF>
                              </ClmnBlkPtProps>
                            </ClmnBlkPt>
                            <ClmnBlkPt>
                              <ClmnBlkPtProps>
                                <CBPT>2</CBPT>
                                <ST>18</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12</CC>
                              <R>1</R>
                            </CatSpanProps>
                          </CatSpan>
                        </SubTtl>
                      </SubTtls>
                      <TtlCtg>
                        <TtlCtgProps>
                          <R>1</R>
                        </TtlCtgProps>
                      </TtlCtg>
                    </Elmt>
                    <Elmt>
                      <ElmtProps>
                        <CPT>2</CPT>
                      </ElmtProps>
                      <TtlCtg>
                        <TtlCtgProps>
                          <R>2</R>
                        </TtlCtgProps>
                      </TtlCtg>
                    </Elmt>
                    <Elmt>
                      <ElmtProps>
                        <CPT>0</CPT>
                        <TOT>False</TOT>
                        <EGN>3</EGN>
                      </ElmtProps>
                      <ClmnBlks>
                        <ClmnBlk>
                          <ClmnBlkProps>
                            <FCPT>3</FCPT>
                            <FCN>2</FCN>
                            <FCOT>0</FCOT>
                            <FCOC>0</FCOC>
                            <FCPTBMCN>5</FCPTBMCN>
                            <FCPTBN>1</FCPTBN>
                            <LCPT>3</LCPT>
                            <LCN>2</LCN>
                            <LCOT>1</LCOT>
                            <LCOC>0</LCOC>
                            <LCPTBMCN>5</LCPTBMCN>
                            <LCPTBN>1</LCPTBN>
                          </ClmnBlkProps>
                          <ClmnBlkPts>
                            <ClmnBlkPt>
                              <ClmnBlkPtProps>
                                <CBPT>0</CBPT>
                                <ST>6</ST>
                                <VOFFF><![CDATA[=§A¿0,4,0,1,20,1,1,0,0,0,FALSE,FALSE§Z¿]]></VOFFF>
                                <UDAV><![CDATA[<CategoriesGroupName> Category <CategoryNumber>]]></UDAV>
                              </ClmnBlkPtProps>
                            </ClmnBlkPt>
                            <ClmnBlkPt>
                              <ClmnBlkPtProps>
                                <CBPT>1</CBPT>
                                <ST>6</ST>
                                <VOFFF><![CDATA[=§A¿0,4,0,1,22,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15,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4,1,22,2,1</CBPLI>
                                  <ADVT>0</ADVT>
                                  <VT>7</VT>
                                </VdtnProps>
                              </Vdtn>
                              <FmtCnds>
                                <FmtCnd>
                                  <FmtCndProps>
                                    <CBPLI>4,1,22,2,1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4,1,22,2,1</CBPLI>
                                      <FCN>1</FCN>
                                      <CN>0</CN>
                                      <IC>True</IC>
                                      <CT>2</CT>
                                      <CNU>6</CNU>
                                      <CPR>0</CPR>
                                      <TAS>0</TAS>
                                    </FntOvlyProps>
                                  </FntOvly>
                                  <IntOvly>
                                    <IntOvlyProps>
                                      <PT>2</PT>
                                      <SON>0</SON>
                                      <CBPLI>4,1,22,2,1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22,2,1,1,0,0,FALSE,FALSE,1,22,2,1,2,0,0,FALSE,FALSE§Z¿))]]></VOFFF>
                              </ClmnBlkPtProps>
                            </ClmnBlkPt>
                          </ClmnBlkPts>
                        </ClmnBlk>
                      </ClmnBlks>
                      <SubTtls>
                        <SubTtl>
                          <CatSpan>
                            <CatSpanProps>
                              <CC>12</CC>
                              <R>1</R>
                            </CatSpanProps>
                          </CatSpan>
                        </SubTtl>
                      </SubTtls>
                      <TtlCtg>
                        <TtlCtgProps>
                          <R>1</R>
                        </TtlCtgProps>
                      </TtlCtg>
                    </Elmt>
                    <Elmt>
                      <ElmtProps>
                        <CPT>2</CPT>
                      </ElmtProps>
                      <TtlCtg>
                        <TtlCtgProps>
                          <R>3</R>
                        </TtlCtgProps>
                      </TtlCtg>
                    </Elmt>
                    <Elmt>
                      <ElmtProps>
                        <CPT>0</CPT>
                        <TOT>False</TOT>
                        <EGN>7</EGN>
                      </ElmtProps>
                      <ClmnBlks>
                        <ClmnBlk>
                          <ClmnBlkProps>
                            <FCPT>3</FCPT>
                            <FCN>2</FCN>
                            <FCOT>0</FCOT>
                            <FCOC>0</FCOC>
                            <FCPTBMCN>5</FCPTBMCN>
                            <FCPTBN>1</FCPTBN>
                            <LCPT>3</LCPT>
                            <LCN>2</LCN>
                            <LCOT>1</LCOT>
                            <LCOC>0</LCOC>
                            <LCPTBMCN>5</LCPTBMCN>
                            <LCPTBN>1</LCPTBN>
                          </ClmnBlkProps>
                          <ClmnBlkPts>
                            <ClmnBlkPt>
                              <ClmnBlkPtProps>
                                <CBPT>0</CBPT>
                                <ST>6</ST>
                                <VOFFF><![CDATA[=§A¿0,3,0,1,17,1,1,0,0,0,FALSE,FALSE§Z¿]]></VOFFF>
                                <UDAV><![CDATA[<CategoriesGroupName> Category <CategoryNumber>]]></UDAV>
                              </ClmnBlkPtProps>
                            </ClmnBlkPt>
                            <ClmnBlkPt>
                              <ClmnBlkPtProps>
                                <CBPT>1</CBPT>
                                <ST>6</ST>
                                <VOFFF><![CDATA[=§A¿0,4,0,1,24,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17,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18</ST>
                                <SON>1</SON>
                                <VOFFF><![CDATA[=-IF(§A¿9,5,4,0,1,6,3,1,-1,0,0,TRUE,FALSE§Z¿<=§A¿7,1,1,1,23,0,2,1,1§Z¿,§A¿0,3,0,1,17,2,1,0,0,0,FALSE,FALSE§Z¿,§A¿0,4,0,1,26,2,1,0,0,0,FALS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tgs>
                            <Ctg>
                              <CtgProps>
                                <R>1</R>
                              </CtgProps>
                            </Ctg>
                          </Ctgs>
                        </SubTtl>
                      </SubTtls>
                      <TtlCtg>
                        <TtlCtgProps>
                          <R>1</R>
                        </TtlCtgProps>
                      </TtlCtg>
                    </Elmt>
                    <Elmt>
                      <ElmtProps>
                        <CPT>2</CPT>
                      </ElmtProps>
                      <TtlCtg>
                        <TtlCtgProps>
                          <R>2</R>
                        </TtlCtgProps>
                      </TtlCtg>
                    </Elmt>
                    <Elmt>
                      <ElmtProps>
                        <CPT>0</CPT>
                        <TOT>False</TOT>
                        <EGN>7</EGN>
                      </ElmtProps>
                      <ClmnBlks>
                        <ClmnBlk>
                          <ClmnBlkProps>
                            <FCPT>3</FCPT>
                            <FCN>2</FCN>
                            <FCOT>0</FCOT>
                            <FCOC>0</FCOC>
                            <FCPTBMCN>5</FCPTBMCN>
                            <FCPTBN>1</FCPTBN>
                            <LCPT>3</LCPT>
                            <LCN>2</LCN>
                            <LCOT>1</LCOT>
                            <LCOC>0</LCOC>
                            <LCPTBMCN>5</LCPTBMCN>
                            <LCPTBN>1</LCPTBN>
                          </ClmnBlkProps>
                          <ClmnBlkPts>
                            <ClmnBlkPt>
                              <ClmnBlkPtProps>
                                <CBPT>0</CBPT>
                                <ST>6</ST>
                                <VOFFF><![CDATA[=§A¿0,4,0,1,24,1,1,0,0,0,FALSE,FALSE§Z¿]]></VOFFF>
                                <UDAV><![CDATA[<CategoriesGroupName> Category <CategoryNumber>]]></UDAV>
                              </ClmnBlkPtProps>
                            </ClmnBlkPt>
                            <ClmnBlkPt>
                              <ClmnBlkPtProps>
                                <CBPT>1</CBPT>
                                <ST>6</ST>
                                <VOFFF><![CDATA[=§A¿0,4,0,1,26,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17,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4,1,26,2,1</CBPLI>
                                  <ADVT>0</ADVT>
                                  <VT>7</VT>
                                </VdtnProps>
                              </Vdtn>
                              <FmtCnds>
                                <FmtCnd>
                                  <FmtCndProps>
                                    <CBPLI>4,1,26,2,1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4,1,26,2,1</CBPLI>
                                      <FCN>1</FCN>
                                      <CN>0</CN>
                                      <IC>True</IC>
                                      <CT>2</CT>
                                      <CNU>6</CNU>
                                      <CPR>0</CPR>
                                      <TAS>0</TAS>
                                    </FntOvlyProps>
                                  </FntOvly>
                                  <IntOvly>
                                    <IntOvlyProps>
                                      <PT>2</PT>
                                      <SON>0</SON>
                                      <CBPLI>4,1,26,2,1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26,2,1,1,0,0,FALSE,FALSE,1,26,2,1,2,0,0,FALSE,FALSE§Z¿))]]></VOFFF>
                              </ClmnBlkPtProps>
                            </ClmnBlkPt>
                          </ClmnBlkPts>
                        </ClmnBlk>
                      </ClmnBlks>
                      <SubTtls>
                        <SubTtl>
                          <Ctgs>
                            <Ctg>
                              <CtgProps>
                                <R>1</R>
                              </CtgProps>
                            </Ctg>
                          </Ctgs>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A¿0,3,0,1,19,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4,0,1,14,2,1,-1,0,0,FALSE,FALSE§Z¿+§A¿0,4,0,1,16,2,6,-1,0,0,FALSE,FALSE§Z¿+§A¿0,4,0,1,20,2,6,-1,0,0,FALSE,FALSE§Z¿+§A¿0,4,0,1,24,2,6,-1,0,0,FALSE,FALSE§Z¿]]></VOFFF>
                              </ClmnBlkPtProps>
                            </ClmnBlkPt>
                          </ClmnBlkPts>
                        </ClmnBlk>
                      </ClmnBlks>
                      <TtlCtg>
                        <TtlCtgProps>
                          <R>1</R>
                        </TtlCtgProps>
                      </TtlCtg>
                    </Elmt>
                    <Elmt>
                      <ElmtProps>
                        <CPT>2</CPT>
                      </ElmtProps>
                      <TtlCtg>
                        <TtlCtgProps>
                          <R>1</R>
                        </TtlCtgProps>
                      </TtlCtg>
                    </Elmt>
                    <Elmt>
                      <ElmtProps>
                        <CPT>0</CPT>
                        <TOT>False</TOT>
                        <EGN>4</EGN>
                      </ElmtProps>
                      <ClmnBlks>
                        <ClmnBlk>
                          <ClmnBlkProps>
                            <FCPT>3</FCPT>
                            <FCN>2</FCN>
                            <FCOT>0</FCOT>
                            <FCOC>0</FCOC>
                            <FCPTBMCN>5</FCPTBMCN>
                            <FCPTBN>1</FCPTBN>
                            <LCPT>3</LCPT>
                            <LCN>2</LCN>
                            <LCOT>1</LCOT>
                            <LCOC>0</LCOC>
                            <LCPTBMCN>5</LCPTBMCN>
                            <LCPTBN>1</LCPTBN>
                          </ClmnBlkProps>
                          <ClmnBlkPts>
                            <ClmnBlkPt>
                              <ClmnBlkPtProps>
                                <CBPT>0</CBPT>
                                <ST>6</ST>
                                <VOFFF><![CDATA[=§A¿0,3,0,1,21,1,1,0,0,0,FALSE,FALSE§Z¿]]></VOFFF>
                                <UDAV><![CDATA[<CategoriesGroupName> Category <CategoryNumber>]]></UDAV>
                              </ClmnBlkPtProps>
                            </ClmnBlkPt>
                            <ClmnBlkPt>
                              <ClmnBlkPtProps>
                                <CBPT>1</CBPT>
                                <ST>6</ST>
                                <VOFFF><![CDATA[=§A¿0,4,0,1,30,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21,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18</ST>
                                <SON>1</SON>
                                <VOFFF><![CDATA[=-IF(§A¿9,5,4,0,1,6,3,1,-1,0,0,TRUE,FALSE§Z¿<=§A¿7,1,1,1,23,0,2,1,1§Z¿,§A¿0,3,0,1,21,2,1,0,0,0,FALSE,FALSE§Z¿,§A¿0,4,0,1,32,2,1,0,0,0,FALSE,FALSE§Z¿)]]></VOFFF>
                              </ClmnBlkPtProps>
                            </ClmnBlkPt>
                            <ClmnBlkPt>
                              <ClmnBlkPtProps>
                                <CBPT>1</CBPT>
                                <ST>18</ST>
                                <VOFFF><![CDATA[=§A¿2§Z¿]]></VOFFF>
                              </ClmnBlkPtProps>
                            </ClmnBlkPt>
                            <ClmnBlkPt>
                              <ClmnBlkPtProps>
                                <CBPT>2</CBPT>
                                <ST>18</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2</CC>
                              <R>1</R>
                            </CatSpanProps>
                          </CatSpan>
                        </SubTtl>
                      </SubTtls>
                      <TtlCtg>
                        <TtlCtgProps>
                          <R>1</R>
                        </TtlCtgProps>
                      </TtlCtg>
                    </Elmt>
                    <Elmt>
                      <ElmtProps>
                        <CPT>2</CPT>
                      </ElmtProps>
                      <TtlCtg>
                        <TtlCtgProps>
                          <R>2</R>
                        </TtlCtgProps>
                      </TtlCtg>
                    </Elmt>
                    <Elmt>
                      <ElmtProps>
                        <CPT>0</CPT>
                        <TOT>False</TOT>
                        <EGN>4</EGN>
                      </ElmtProps>
                      <ClmnBlks>
                        <ClmnBlk>
                          <ClmnBlkProps>
                            <FCPT>3</FCPT>
                            <FCN>2</FCN>
                            <FCOT>0</FCOT>
                            <FCOC>0</FCOC>
                            <FCPTBMCN>5</FCPTBMCN>
                            <FCPTBN>1</FCPTBN>
                            <LCPT>3</LCPT>
                            <LCN>2</LCN>
                            <LCOT>1</LCOT>
                            <LCOC>0</LCOC>
                            <LCPTBMCN>5</LCPTBMCN>
                            <LCPTBN>1</LCPTBN>
                          </ClmnBlkProps>
                          <ClmnBlkPts>
                            <ClmnBlkPt>
                              <ClmnBlkPtProps>
                                <CBPT>0</CBPT>
                                <ST>6</ST>
                                <VOFFF><![CDATA[=§A¿0,4,0,1,30,1,1,0,0,0,FALSE,FALSE§Z¿]]></VOFFF>
                                <UDAV><![CDATA[<CategoriesGroupName> Category <CategoryNumber>]]></UDAV>
                              </ClmnBlkPtProps>
                            </ClmnBlkPt>
                            <ClmnBlkPt>
                              <ClmnBlkPtProps>
                                <CBPT>1</CBPT>
                                <ST>6</ST>
                                <VOFFF><![CDATA[=§A¿0,4,0,1,32,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21,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4,1,32,2,1</CBPLI>
                                  <ADVT>0</ADVT>
                                  <VT>7</VT>
                                </VdtnProps>
                              </Vdtn>
                              <FmtCnds>
                                <FmtCnd>
                                  <FmtCndProps>
                                    <CBPLI>4,1,32,2,1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4,1,32,2,1</CBPLI>
                                      <FCN>1</FCN>
                                      <CN>0</CN>
                                      <IC>True</IC>
                                      <CT>2</CT>
                                      <CNU>6</CNU>
                                      <CPR>0</CPR>
                                      <TAS>0</TAS>
                                    </FntOvlyProps>
                                  </FntOvly>
                                  <IntOvly>
                                    <IntOvlyProps>
                                      <PT>2</PT>
                                      <SON>0</SON>
                                      <CBPLI>4,1,32,2,1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32,2,1,1,0,0,FALSE,FALSE,1,32,2,1,2,0,0,FALSE,FALSE§Z¿))]]></VOFFF>
                              </ClmnBlkPtProps>
                            </ClmnBlkPt>
                          </ClmnBlkPts>
                        </ClmnBlk>
                      </ClmnBlks>
                      <SubTtls>
                        <SubTtl>
                          <CatSpan>
                            <CatSpanProps>
                              <CC>2</CC>
                              <R>1</R>
                            </CatSpanProps>
                          </CatSpan>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A¿0,3,0,1,23,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4,0,1,28,2,1,-1,0,0,FALSE,FALSE§Z¿+§A¿0,4,0,1,30,2,6,-1,0,0,FALSE,FALSE§Z¿]]></VOFFF>
                              </ClmnBlkPtProps>
                            </ClmnBlkPt>
                          </ClmnBlkPts>
                        </ClmnBlk>
                      </ClmnBlk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VOFFF><![CDATA[=§A¿0,3,0,1,25,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VOFFF><![CDATA[=IF(§A¿9,5,4,0,1,6,3,1,-1,0,0,TRUE,FALSE§Z¿<=§A¿7,1,1,1,23,0,2,1,1§Z¿,§A¿0,3,0,1,25,2,1,-1,0,0,FALSE,FALSE§Z¿,§A¿0,4,0,1,38,2,1,-1,0,0,FALSE,FALSE§Z¿)]]></VOFFF>
                              </ClmnBlkPtProps>
                            </ClmnBlkPt>
                          </ClmnBlkPts>
                        </ClmnBlk>
                      </ClmnBlks>
                      <TtlCtg>
                        <TtlCtgProps>
                          <R>1</R>
                        </TtlCtgProps>
                      </TtlCtg>
                    </Elmt>
                    <Elmt>
                      <ElmtProps>
                        <CPT>2</CPT>
                      </ElmtProps>
                      <TtlCtg>
                        <TtlCtgProps>
                          <R>2</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VOFFF><![CDATA[=§A¿0,4,0,1,36,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11</ST>
                                <VOFFF><![CDATA[0]]></VOFFF>
                                <UDAV><![CDATA[0]]></UDAV>
                              </ClmnBlkPtProps>
                              <Vdtn>
                                <VdtnProps>
                                  <CBPLI>4,1,38,2,1</CBPLI>
                                  <ADVT>0</ADVT>
                                  <VT>7</VT>
                                </VdtnProps>
                              </Vdtn>
                              <FmtCnds>
                                <FmtCnd>
                                  <FmtCndProps>
                                    <CBPLI>4,1,38,2,1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4,1,38,2,1</CBPLI>
                                      <FCN>1</FCN>
                                      <CN>0</CN>
                                      <IC>True</IC>
                                      <CT>2</CT>
                                      <CNU>6</CNU>
                                      <CPR>0</CPR>
                                      <TAS>0</TAS>
                                    </FntOvlyProps>
                                  </FntOvly>
                                  <IntOvly>
                                    <IntOvlyProps>
                                      <PT>2</PT>
                                      <SON>0</SON>
                                      <CBPLI>4,1,38,2,1</CBPLI>
                                      <FCN>1</FCN>
                                      <IC>True</IC>
                                      <CT>2</CT>
                                      <CN>7</CN>
                                      <TAS>0</TAS>
                                    </IntOvlyProps>
                                  </IntOvly>
                                </FmtCnd>
                              </FmtCnds>
                            </ClmnBlkPt>
                          </ClmnBlkPts>
                        </ClmnBlk>
                      </ClmnBlks>
                      <TtlCtg>
                        <TtlCtgProps>
                          <R>1</R>
                        </TtlCtgProps>
                      </TtlCtg>
                    </Elmt>
                    <Elmt>
                      <ElmtProps>
                        <CPT>2</CPT>
                      </ElmtProps>
                      <TtlCtg>
                        <TtlCtgProps>
                          <R>1</R>
                        </TtlCtgProps>
                      </TtlCtg>
                    </Elmt>
                    <Elmt>
                      <ElmtProps>
                        <CPT>0</CPT>
                        <TOT>False</TOT>
                        <EGN>5</EGN>
                      </ElmtProps>
                      <ClmnBlks>
                        <ClmnBlk>
                          <ClmnBlkProps>
                            <FCPT>3</FCPT>
                            <FCN>2</FCN>
                            <FCOT>0</FCOT>
                            <FCOC>0</FCOC>
                            <FCPTBMCN>5</FCPTBMCN>
                            <FCPTBN>1</FCPTBN>
                            <LCPT>3</LCPT>
                            <LCN>2</LCN>
                            <LCOT>1</LCOT>
                            <LCOC>0</LCOC>
                            <LCPTBMCN>5</LCPTBMCN>
                            <LCPTBN>1</LCPTBN>
                          </ClmnBlkProps>
                          <ClmnBlkPts>
                            <ClmnBlkPt>
                              <ClmnBlkPtProps>
                                <CBPT>0</CBPT>
                                <ST>6</ST>
                                <VOFFF><![CDATA[=§A¿0,3,0,1,27,1,1,0,0,0,FALSE,FALSE§Z¿]]></VOFFF>
                              </ClmnBlkPtProps>
                            </ClmnBlkPt>
                            <ClmnBlkPt>
                              <ClmnBlkPtProps>
                                <CBPT>1</CBPT>
                                <ST>6</ST>
                                <VOFFF/>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27,1,6,-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0</CBPT>
                                <ST>18</ST>
                                <SON>1</SON>
                                <VOFFF><![CDATA[=-IF(§A¿9,5,4,0,1,6,3,1,-1,0,0,TRUE,FALSE§Z¿<=§A¿7,1,1,1,23,0,2,1,1§Z¿,§A¿0,3,0,1,27,3,1,0,0,0,FALSE,FALSE§Z¿,§A¿0,4,0,1,42,2,1,0,0,0,FALSE,FALSE§Z¿)]]></VOFFF>
                              </ClmnBlkPtProps>
                            </ClmnBlkPt>
                            <ClmnBlkPt>
                              <ClmnBlkPtProps>
                                <CBPT>1</CBPT>
                                <ST>18</ST>
                                <VOFFF><![CDATA[=§A¿2§Z¿]]></VOFFF>
                              </ClmnBlkPtProps>
                            </ClmnBlkPt>
                            <ClmnBlkPt>
                              <ClmnBlkPtProps>
                                <CBPT>2</CBPT>
                                <ST>18</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tgs>
                            <Ctg>
                              <CtgProps>
                                <R>1</R>
                              </CtgProps>
                            </Ctg>
                          </Ctgs>
                        </SubTtl>
                      </SubTtls>
                      <TtlCtg>
                        <TtlCtgProps>
                          <R>1</R>
                        </TtlCtgProps>
                      </TtlCtg>
                    </Elmt>
                    <Elmt>
                      <ElmtProps>
                        <CPT>2</CPT>
                      </ElmtProps>
                      <TtlCtg>
                        <TtlCtgProps>
                          <R>2</R>
                        </TtlCtgProps>
                      </TtlCtg>
                    </Elmt>
                    <Elmt>
                      <ElmtProps>
                        <CPT>0</CPT>
                        <TOT>False</TOT>
                        <EGN>5</EGN>
                      </ElmtProps>
                      <ClmnBlks>
                        <ClmnBlk>
                          <ClmnBlkProps>
                            <FCPT>3</FCPT>
                            <FCN>2</FCN>
                            <FCOT>0</FCOT>
                            <FCOC>0</FCOC>
                            <FCPTBMCN>5</FCPTBMCN>
                            <FCPTBN>1</FCPTBN>
                            <LCPT>3</LCPT>
                            <LCN>2</LCN>
                            <LCOT>1</LCOT>
                            <LCOC>0</LCOC>
                            <LCPTBMCN>5</LCPTBMCN>
                            <LCPTBN>1</LCPTBN>
                          </ClmnBlkProps>
                          <ClmnBlkPts>
                            <ClmnBlkPt>
                              <ClmnBlkPtProps>
                                <CBPT>0</CBPT>
                                <ST>6</ST>
                                <VOFFF><![CDATA[=§A¿0,4,0,1,40,1,1,0,0,0,FALSE,FALSE§Z¿]]></VOFFF>
                                <UDAV><![CDATA[<CategoriesGroupName> Category <CategoryNumber>]]></UDAV>
                              </ClmnBlkPtProps>
                            </ClmnBlkPt>
                            <ClmnBlkPt>
                              <ClmnBlkPtProps>
                                <CBPT>1</CBPT>
                                <ST>6</ST>
                                <VOFFF><![CDATA[=§A¿0,4,0,1,42,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27,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4,1,42,2,1</CBPLI>
                                  <ADVT>0</ADVT>
                                  <VT>7</VT>
                                </VdtnProps>
                              </Vdtn>
                              <FmtCnds>
                                <FmtCnd>
                                  <FmtCndProps>
                                    <CBPLI>4,1,42,2,1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4,1,42,2,1</CBPLI>
                                      <FCN>1</FCN>
                                      <CN>0</CN>
                                      <IC>True</IC>
                                      <CT>2</CT>
                                      <CNU>6</CNU>
                                      <CPR>0</CPR>
                                      <TAS>0</TAS>
                                    </FntOvlyProps>
                                  </FntOvly>
                                  <IntOvly>
                                    <IntOvlyProps>
                                      <PT>2</PT>
                                      <SON>0</SON>
                                      <CBPLI>4,1,42,2,1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42,2,1,1,0,0,FALSE,FALSE,1,42,2,1,2,0,0,FALSE,FALSE§Z¿))]]></VOFFF>
                              </ClmnBlkPtProps>
                            </ClmnBlkPt>
                          </ClmnBlkPts>
                        </ClmnBlk>
                      </ClmnBlks>
                      <SubTtls>
                        <SubTtl>
                          <Ctgs>
                            <Ctg>
                              <CtgProps>
                                <R>1</R>
                              </CtgProps>
                            </Ctg>
                          </Ctgs>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A¿0,3,0,1,29,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4,0,1,34,2,1,-1,0,0,FALSE,FALSE§Z¿+§A¿0,4,0,1,36,2,1,-1,0,0,FALSE,FALSE§Z¿+§A¿0,4,0,1,40,2,6,-1,0,0,FALSE,FALSE§Z¿]]></VOFFF>
                              </ClmnBlkPtProps>
                            </ClmnBlkPt>
                          </ClmnBlkPts>
                        </ClmnBlk>
                      </ClmnBlk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VOFFF><![CDATA[=§A¿0,3,0,1,31,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VOFFF><![CDATA[=-IF(§A¿9,5,4,0,1,6,3,1,-1,0,0,TRUE,FALSE§Z¿<=§A¿7,1,1,1,23,0,2,1,1§Z¿,§A¿0,3,0,1,31,2,1,-1,0,0,FALSE,FALSE§Z¿,§A¿0,4,0,1,48,2,1,-1,0,0,FALSE,FALSE§Z¿)]]></VOFFF>
                              </ClmnBlkPtProps>
                            </ClmnBlkPt>
                          </ClmnBlkPts>
                        </ClmnBlk>
                      </ClmnBlks>
                      <TtlCtg>
                        <TtlCtgProps>
                          <R>1</R>
                        </TtlCtgProps>
                      </TtlCtg>
                    </Elmt>
                    <Elmt>
                      <ElmtProps>
                        <CPT>2</CPT>
                      </ElmtProps>
                      <TtlCtg>
                        <TtlCtgProps>
                          <R>2</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VOFFF><![CDATA[Tax Expense]]></VOFFF>
                              </ClmnBlkPtProps>
                            </ClmnBlkPt>
                          </ClmnBlkPts>
                        </ClmnBlk>
                        <ClmnBlk>
                          <ClmnBlkProps>
                            <FCPT>3</FCPT>
                            <FCN>10</FCN>
                            <FCOT>0</FCOT>
                            <FCOC>0</FCOC>
                            <FCPTBMCN>5</FCPTBMCN>
                            <FCPTBN>3</FCPTBN>
                            <LCPT>3</LCPT>
                            <LCN>21</LCN>
                            <LCOT>1</LCOT>
                            <LCOC>0</LCOC>
                            <LCPTBMCN>5</LCPTBMCN>
                            <LCPTBN>3</LCPTBN>
                          </ClmnBlkProps>
                          <ClmnBlkPts>
                            <ClmnBlkPt>
                              <ClmnBlkPtProps>
                                <CBPT>5</CBPT>
                                <ST>11</ST>
                                <VOFFF><![CDATA[0]]></VOFFF>
                                <UDAV><![CDATA[0]]></UDAV>
                              </ClmnBlkPtProps>
                              <Vdtn>
                                <VdtnProps>
                                  <CBPLI>4,1,48,2,1</CBPLI>
                                  <ADVT>0</ADVT>
                                  <VT>7</VT>
                                </VdtnProps>
                              </Vdtn>
                              <FmtCnds>
                                <FmtCnd>
                                  <FmtCndProps>
                                    <CBPLI>4,1,48,2,1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4,1,48,2,1</CBPLI>
                                      <FCN>1</FCN>
                                      <CN>0</CN>
                                      <IC>True</IC>
                                      <CT>2</CT>
                                      <CNU>6</CNU>
                                      <CPR>0</CPR>
                                      <TAS>0</TAS>
                                    </FntOvlyProps>
                                  </FntOvly>
                                  <IntOvly>
                                    <IntOvlyProps>
                                      <PT>2</PT>
                                      <SON>0</SON>
                                      <CBPLI>4,1,48,2,1</CBPLI>
                                      <FCN>1</FCN>
                                      <IC>True</IC>
                                      <CT>2</CT>
                                      <CN>7</CN>
                                      <TAS>0</TAS>
                                    </IntOvlyProps>
                                  </IntOvly>
                                </FmtCnd>
                              </FmtCnds>
                            </ClmnBlkPt>
                          </ClmnBlkPts>
                        </ClmnBlk>
                      </ClmnBlk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A¿0,3,0,1,33,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3</SON>
                                <VOFFF><![CDATA[=§A¿0,4,0,1,44,2,1,-1,0,0,FALSE,FALSE§Z¿+§A¿0,4,0,1,46,2,1,-1,0,0,FALSE,FALSE§Z¿]]></VOFFF>
                              </ClmnBlkPtProps>
                            </ClmnBlkPt>
                          </ClmnBlkPts>
                        </ClmnBlk>
                      </ClmnBlks>
                      <TtlCtg>
                        <TtlCtgProps>
                          <R>1</R>
                        </TtlCtgProps>
                      </TtlCtg>
                    </Elmt>
                  </Elmts>
                </Sect>
              </Sects>
            </ModComp>
            <ModComp>
              <ModCompProps>
                <MN>2</MN>
                <MCN>5</MCN>
                <MCTK>OP</MCTK>
                <RT><![CDATA[Income Statement Variance]]></RT>
                <ERN>MODMC19</ERN>
                <MCST>0</MCST>
                <IPMC>True</IPMC>
                <SN>3</SN>
                <LODS>True</LODS>
                <LST>False</LST>
                <HS>False</HS>
                <IBOA>0</IBOA>
                <IB>True</IB>
                <CI/>
                <PTI/>
                <PTP>False</PTP>
                <PTD/>
                <PTMCN>0</PTMCN>
                <CROL>0</CROL>
                <CCOL>0</CCOL>
                <AMFN>0</AMFN>
              </ModCompProps>
              <Sects>
                <Sect>
                  <SectProps>
                    <LI>5,1</LI>
                    <EGN>0</EGN>
                  </SectProps>
                  <Elmts>
                    <Elmt>
                      <ElmtProps>
                        <CPT>2</CPT>
                      </ElmtProps>
                      <TtlCtg/>
                    </Elmt>
                    <Elmt>
                      <ElmtProps>
                        <CPT>2</CPT>
                      </ElmtProps>
                      <ClmnBlks>
                        <ClmnBlk>
                          <ClmnBlkProps>
                            <FCPT>0</FCPT>
                            <FCN>2</FCN>
                            <LCPT>0</LCPT>
                            <LCN>2</LCN>
                          </ClmnBlkProps>
                          <ClmnBlkPts>
                            <ClmnBlkPt>
                              <ClmnBlkPtProps>
                                <CBPT>5</CBPT>
                                <HCTHR>True</HCTHR>
                                <CTHN>8</CTHN>
                                <ST>37</ST>
                                <SON>9</SON>
                                <VOFFF><![CDATA[Income Statement Variance Analysis]]></VOFFF>
                              </ClmnBlkPtProps>
                              <RgeNmes>
                                <RgeNme>
                                  <RgeNmeProps>
                                    <CBPLI>5,1,2,1,1</CBPLI>
                                    <MCN>5</MCN>
                                    <SN>1</SN>
                                    <EN>2</EN>
                                    <CN>0</CN>
                                    <CBN>1</CBN>
                                    <CBPN>1</CBPN>
                                    <PT>1</PT>
                                    <CBPRNT>6</CBPRNT>
                                    <NT>12</NT>
                                    <SP1><![CDATA[Outputs]]></SP1>
                                    <SP2/>
                                    <FFF/>
                                    <CMT/>
                                  </RgeNmeProps>
                                </RgeNme>
                              </RgeNmes>
                            </ClmnBlkPt>
                          </ClmnBlkPts>
                        </ClmnBlk>
                      </ClmnBlks>
                      <TtlCtg/>
                    </Elmt>
                    <Elmt>
                      <ElmtProps>
                        <CPT>2</CPT>
                      </ElmtProps>
                      <TtlCtg>
                        <TtlCtgProps>
                          <R>3</R>
                        </TtlCtgProps>
                      </TtlCtg>
                    </Elmt>
                    <Elmt>
                      <ElmtProps>
                        <CPT>2</CPT>
                      </ElmtProps>
                      <ClmnBlks>
                        <ClmnBlk>
                          <ClmnBlkProps>
                            <FCPT>0</FCPT>
                            <FCN>1</FCN>
                            <LCPT>0</LCPT>
                            <LCN>1</LCN>
                          </ClmnBlkProps>
                          <ClmnBlkPts>
                            <ClmnBlkPt>
                              <ClmnBlkPtProps>
                                <CBPT>5</CBPT>
                                <ST>50</ST>
                                <VOFFF><![CDATA[ð]]></VOFFF>
                              </ClmnBlkPtProps>
                              <Hlk>
                                <HlkProps>
                                  <CBPLI>5,1,4,1,1</CBPLI>
                                  <RT>0</RT>
                                  <RRRT>1</RRRT>
                                  <RCBPLI>1,1,2,1,1</RCBPLI>
                                  <RCN>0</RCN>
                                  <RRNPT>1</RRNPT>
                                  <RRNN>1</RRNN>
                                  <TTDT>0</TTDT>
                                  <AGT>False</AGT>
                                  <CT/>
                                </HlkProps>
                              </Hlk>
                            </ClmnBlkPt>
                          </ClmnBlkPts>
                        </ClmnBlk>
                        <ClmnBlk>
                          <ClmnBlkProps>
                            <FCPT>0</FCPT>
                            <FCN>2</FCN>
                            <LCPT>0</LCPT>
                            <LCN>2</LCN>
                          </ClmnBlkProps>
                          <ClmnBlkPts>
                            <ClmnBlkPt>
                              <ClmnBlkPtProps>
                                <CBPT>5</CBPT>
                                <ST>38</ST>
                                <VOFFF><![CDATA[="Last Historical Month: "&TEXT(§A¿7,1,1,1,25,0,2,1,1§Z¿,"mmmm yyyy")&§A¿7,1,1,1,26,0,2,1,1§Z¿]]></VOFFF>
                              </ClmnBlkPtProps>
                            </ClmnBlkPt>
                          </ClmnBlkPts>
                        </ClmnBlk>
                        <ClmnBlk>
                          <ClmnBlkProps>
                            <FCPT>0</FCPT>
                            <FCN>3</FCN>
                            <LCPT>0</LCPT>
                            <LCN>7</LCN>
                          </ClmnBlkProps>
                          <ClmnBlkPts>
                            <ClmnBlkPt>
                              <ClmnBlkPtProps>
                                <CBPT>5</CBPT>
                                <ST>38</ST>
                                <VOFFF/>
                              </ClmnBlkPtProps>
                            </ClmnBlkPt>
                          </ClmnBlkPts>
                        </ClmnBlk>
                        <ClmnBlk>
                          <ClmnBlkProps>
                            <FCPT>0</FCPT>
                            <FCN>9</FCN>
                            <LCPT>0</LCPT>
                            <LCN>12</LCN>
                          </ClmnBlkProps>
                          <ClmnBlkPts>
                            <ClmnBlkPt>
                              <ClmnBlkPtProps>
                                <CBPT>5</CBPT>
                                <ST>38</ST>
                                <SON>6</SON>
                                <MC>True</MC>
                                <VOFFF><![CDATA[="Latest Month (FY"&§A¿0,5,0,1,6,2,1,-1,0,0,TRUE,TRUE§Z¿&")"]]></VOFFF>
                              </ClmnBlkPtProps>
                            </ClmnBlkPt>
                          </ClmnBlkPts>
                        </ClmnBlk>
                        <ClmnBlk>
                          <ClmnBlkProps>
                            <FCPT>0</FCPT>
                            <FCN>14</FCN>
                            <LCPT>0</LCPT>
                            <LCN>17</LCN>
                          </ClmnBlkProps>
                          <ClmnBlkPts>
                            <ClmnBlkPt>
                              <ClmnBlkPtProps>
                                <CBPT>5</CBPT>
                                <ST>38</ST>
                                <SON>6</SON>
                                <MC>True</MC>
                                <VOFFF><![CDATA[="Year to Date (FY"&§A¿0,5,0,1,6,2,1,-1,0,0,TRUE,TRUE§Z¿&")"]]></VOFFF>
                              </ClmnBlkPtProps>
                            </ClmnBlkPt>
                          </ClmnBlkPts>
                        </ClmnBlk>
                        <ClmnBlk>
                          <ClmnBlkProps>
                            <FCPT>0</FCPT>
                            <FCN>19</FCN>
                            <LCPT>0</LCPT>
                            <LCN>22</LCN>
                          </ClmnBlkProps>
                          <ClmnBlkPts>
                            <ClmnBlkPt>
                              <ClmnBlkPtProps>
                                <CBPT>5</CBPT>
                                <ST>38</ST>
                                <SON>6</SON>
                                <MC>True</MC>
                                <VOFFF><![CDATA[="Full Year (FY"&§A¿0,5,0,1,6,2,1,-1,0,0,TRUE,TRUE§Z¿&")"]]></VOFFF>
                              </ClmnBlkPtProps>
                            </ClmnBlkPt>
                          </ClmnBlkPts>
                        </ClmnBlk>
                      </ClmnBlks>
                      <TtlCtg>
                        <TtlCtgProps>
                          <R>1</R>
                        </TtlCtgProps>
                      </TtlCtg>
                    </Elmt>
                    <Elmt>
                      <ElmtProps>
                        <CPT>2</CPT>
                      </ElmtProps>
                      <TtlCtg>
                        <TtlCtgProps>
                          <R>4</R>
                        </TtlCtgProps>
                      </TtlCtg>
                    </Elmt>
                    <Elmt>
                      <ElmtProps>
                        <CPT>2</CPT>
                      </ElmtProps>
                      <ClmnBlks>
                        <ClmnBlk>
                          <ClmnBlkProps>
                            <FCPT>0</FCPT>
                            <FCN>2</FCN>
                            <LCPT>0</LCPT>
                            <LCN>2</LCN>
                          </ClmnBlkProps>
                          <ClmnBlkPts>
                            <ClmnBlkPt>
                              <ClmnBlkPtProps>
                                <CBPT>5</CBPT>
                                <ST>40</ST>
                                <VOFFF><![CDATA[Helper Counter Start]]></VOFFF>
                              </ClmnBlkPtProps>
                            </ClmnBlkPt>
                          </ClmnBlkPts>
                        </ClmnBlk>
                        <ClmnBlk>
                          <ClmnBlkProps>
                            <FCPT>0</FCPT>
                            <FCN>7</FCN>
                            <LCPT>0</LCPT>
                            <LCN>7</LCN>
                          </ClmnBlkProps>
                          <ClmnBlkPts>
                            <ClmnBlkPt>
                              <ClmnBlkPtProps>
                                <CBPT>5</CBPT>
                                <ST>46</ST>
                                <SON>7</SON>
                                <VOFFF><![CDATA[=YEAR(§A¿7,1,1,1,25,0,2,1,1§Z¿)+IF(MONTH(§A¿7,1,1,1,25,0,2,1,1§Z¿)>§A¿7,1,1,1,7,0,2,1,1§Z¿,1,0)]]></VOFFF>
                              </ClmnBlkPtProps>
                            </ClmnBlkPt>
                          </ClmnBlkPts>
                        </ClmnBlk>
                        <ClmnBlk>
                          <ClmnBlkProps>
                            <FCPT>0</FCPT>
                            <FCN>14</FCN>
                            <LCPT>0</LCPT>
                            <LCN>14</LCN>
                          </ClmnBlkProps>
                          <ClmnBlkPts>
                            <ClmnBlkPt>
                              <ClmnBlkPtProps>
                                <CBPT>5</CBPT>
                                <ST>42</ST>
                                <SON>8</SON>
                                <VOFFF><![CDATA[=IFERROR(MAX(1,§A¿0,5,0,1,7,4,1,-1,0,0,FALSE,FALSE§Z¿-MATCH(TEXT(§A¿7,1,1,1,25,0,2,1,1§Z¿,"mmm"),§A¿1,1,6,1,6,0,1,1,1§Z¿,0)+1),0)]]></VOFFF>
                              </ClmnBlkPtProps>
                            </ClmnBlkPt>
                          </ClmnBlkPts>
                        </ClmnBlk>
                        <ClmnBlk>
                          <ClmnBlkProps>
                            <FCPT>0</FCPT>
                            <FCN>15</FCN>
                            <LCPT>0</LCPT>
                            <LCN>15</LCN>
                          </ClmnBlkProps>
                          <ClmnBlkPts>
                            <ClmnBlkPt>
                              <ClmnBlkPtProps>
                                <CBPT>5</CBPT>
                                <ST>42</ST>
                                <SON>8</SON>
                                <VOFFF><![CDATA[=IFERROR(MAX(1,§A¿0,5,0,1,7,5,1,-1,0,0,FALSE,FALSE§Z¿-MATCH(TEXT(§A¿7,1,1,1,25,0,2,1,1§Z¿,"mmm"),§A¿1,1,6,1,6,0,1,1,1§Z¿,0)+1),0)]]></VOFFF>
                              </ClmnBlkPtProps>
                            </ClmnBlkPt>
                          </ClmnBlkPts>
                        </ClmnBlk>
                        <ClmnBlk>
                          <ClmnBlkProps>
                            <FCPT>0</FCPT>
                            <FCN>19</FCN>
                            <LCPT>0</LCPT>
                            <LCN>19</LCN>
                          </ClmnBlkProps>
                          <ClmnBlkPts>
                            <ClmnBlkPt>
                              <ClmnBlkPtProps>
                                <CBPT>5</CBPT>
                                <ST>42</ST>
                                <SON>8</SON>
                                <VOFFF><![CDATA[=§A¿0,5,0,1,6,3,1,-1,0,0,FALSE,FALSE§Z¿]]></VOFFF>
                              </ClmnBlkPtProps>
                            </ClmnBlkPt>
                          </ClmnBlkPts>
                        </ClmnBlk>
                        <ClmnBlk>
                          <ClmnBlkProps>
                            <FCPT>0</FCPT>
                            <FCN>20</FCN>
                            <LCPT>0</LCPT>
                            <LCN>20</LCN>
                          </ClmnBlkProps>
                          <ClmnBlkPts>
                            <ClmnBlkPt>
                              <ClmnBlkPtProps>
                                <CBPT>5</CBPT>
                                <ST>42</ST>
                                <SON>8</SON>
                                <VOFFF><![CDATA[=§A¿0,5,0,1,6,4,1,-1,0,0,FALSE,FALSE§Z¿]]></VOFFF>
                              </ClmnBlkPtProps>
                            </ClmnBlkPt>
                          </ClmnBlkPts>
                        </ClmnBlk>
                      </ClmnBlks>
                      <TtlCtg>
                        <TtlCtgProps>
                          <R>4</R>
                        </TtlCtgProps>
                      </TtlCtg>
                    </Elmt>
                    <Elmt>
                      <ElmtProps>
                        <CPT>2</CPT>
                      </ElmtProps>
                      <ClmnBlks>
                        <ClmnBlk>
                          <ClmnBlkProps>
                            <FCPT>0</FCPT>
                            <FCN>2</FCN>
                            <LCPT>0</LCPT>
                            <LCN>2</LCN>
                          </ClmnBlkProps>
                          <ClmnBlkPts>
                            <ClmnBlkPt>
                              <ClmnBlkPtProps>
                                <CBPT>5</CBPT>
                                <ST>40</ST>
                                <VOFFF><![CDATA[Helper Counter End]]></VOFFF>
                              </ClmnBlkPtProps>
                            </ClmnBlkPt>
                          </ClmnBlkPts>
                        </ClmnBlk>
                        <ClmnBlk>
                          <ClmnBlkProps>
                            <FCPT>0</FCPT>
                            <FCN>9</FCN>
                            <LCPT>0</LCPT>
                            <LCN>9</LCN>
                          </ClmnBlkProps>
                          <ClmnBlkPts>
                            <ClmnBlkPt>
                              <ClmnBlkPtProps>
                                <CBPT>5</CBPT>
                                <ST>42</ST>
                                <VOFFF><![CDATA[=§A¿7,1,1,1,23,0,2,1,1§Z¿]]></VOFFF>
                              </ClmnBlkPtProps>
                            </ClmnBlkPt>
                          </ClmnBlkPts>
                        </ClmnBlk>
                        <ClmnBlk>
                          <ClmnBlkProps>
                            <FCPT>0</FCPT>
                            <FCN>10</FCN>
                            <LCPT>0</LCPT>
                            <LCN>10</LCN>
                          </ClmnBlkProps>
                          <ClmnBlkPts>
                            <ClmnBlkPt>
                              <ClmnBlkPtProps>
                                <CBPT>5</CBPT>
                                <ST>42</ST>
                                <VOFFF><![CDATA[=MAX(0,§A¿7,1,1,1,23,0,2,1,1§Z¿-§A¿7,1,1,1,31,0,2,1,1§Z¿+1)]]></VOFFF>
                              </ClmnBlkPtProps>
                            </ClmnBlkPt>
                          </ClmnBlkPts>
                        </ClmnBlk>
                        <ClmnBlk>
                          <ClmnBlkProps>
                            <FCPT>0</FCPT>
                            <FCN>14</FCN>
                            <LCPT>0</LCPT>
                            <LCN>14</LCN>
                          </ClmnBlkProps>
                          <ClmnBlkPts>
                            <ClmnBlkPt>
                              <ClmnBlkPtProps>
                                <CBPT>5</CBPT>
                                <ST>42</ST>
                                <VOFFF><![CDATA[=§A¿0,5,0,1,7,2,1,-1,0,0,FALSE,FALSE§Z¿]]></VOFFF>
                              </ClmnBlkPtProps>
                            </ClmnBlkPt>
                          </ClmnBlkPts>
                        </ClmnBlk>
                        <ClmnBlk>
                          <ClmnBlkProps>
                            <FCPT>0</FCPT>
                            <FCN>15</FCN>
                            <LCPT>0</LCPT>
                            <LCN>15</LCN>
                          </ClmnBlkProps>
                          <ClmnBlkPts>
                            <ClmnBlkPt>
                              <ClmnBlkPtProps>
                                <CBPT>5</CBPT>
                                <ST>42</ST>
                                <VOFFF><![CDATA[=MAX(0,§A¿7,1,1,1,23,0,2,1,1§Z¿-§A¿7,1,1,1,31,0,2,1,1§Z¿+1)]]></VOFFF>
                              </ClmnBlkPtProps>
                            </ClmnBlkPt>
                          </ClmnBlkPts>
                        </ClmnBlk>
                        <ClmnBlk>
                          <ClmnBlkProps>
                            <FCPT>0</FCPT>
                            <FCN>19</FCN>
                            <LCPT>0</LCPT>
                            <LCN>19</LCN>
                          </ClmnBlkProps>
                          <ClmnBlkPts>
                            <ClmnBlkPt>
                              <ClmnBlkPtProps>
                                <CBPT>5</CBPT>
                                <ST>42</ST>
                                <SON>8</SON>
                                <VOFFF><![CDATA[=IFERROR(MIN(§A¿7,1,1,1,10,0,2,1,1§Z¿,§A¿7,1,1,1,23,0,2,1,1§Z¿+(§A¿7,2,2,1,14,7,1,1,1§Z¿-MATCH(TEXT(§A¿7,1,1,1,25,0,2,1,1§Z¿,"mmm"),§A¿1,1,6,1,6,0,1,1,1§Z¿,0))),0)]]></VOFFF>
                              </ClmnBlkPtProps>
                            </ClmnBlkPt>
                          </ClmnBlkPts>
                        </ClmnBlk>
                        <ClmnBlk>
                          <ClmnBlkProps>
                            <FCPT>0</FCPT>
                            <FCN>20</FCN>
                            <LCPT>0</LCPT>
                            <LCN>20</LCN>
                          </ClmnBlkProps>
                          <ClmnBlkPts>
                            <ClmnBlkPt>
                              <ClmnBlkPtProps>
                                <CBPT>5</CBPT>
                                <ST>42</ST>
                                <SON>8</SON>
                                <VOFFF><![CDATA[=IFERROR(MAX(0,MIN(§A¿7,1,1,1,32,0,2,1,1§Z¿,(§A¿7,1,1,1,23,0,2,1,1§Z¿-§A¿7,1,1,1,31,0,2,1,1§Z¿+1)+(§A¿7,2,2,1,14,7,1,1,1§Z¿-MATCH(TEXT(§A¿7,1,1,1,25,0,2,1,1§Z¿,"mmm"),§A¿1,1,6,1,6,0,1,1,1§Z¿,0)))),0)]]></VOFFF>
                              </ClmnBlkPtProps>
                            </ClmnBlkPt>
                          </ClmnBlkPts>
                        </ClmnBlk>
                      </ClmnBlks>
                      <TtlCtg>
                        <TtlCtgProps>
                          <R>4</R>
                        </TtlCtgProps>
                      </TtlCtg>
                    </Elmt>
                    <Elmt>
                      <ElmtProps>
                        <CPT>2</CPT>
                      </ElmtProps>
                      <TtlCtg>
                        <TtlCtgProps>
                          <R>1</R>
                        </TtlCtgProps>
                      </TtlCtg>
                    </Elmt>
                    <Elmt>
                      <ElmtProps>
                        <CPT>2</CPT>
                      </ElmtProps>
                      <ClmnBlks>
                        <ClmnBlk>
                          <ClmnBlkProps>
                            <FCPT>0</FCPT>
                            <FCN>2</FCN>
                            <LCPT>0</LCPT>
                            <LCN>2</LCN>
                          </ClmnBlkProps>
                          <ClmnBlkPts>
                            <ClmnBlkPt>
                              <ClmnBlkPtProps>
                                <CBPT>5</CBPT>
                                <ST>39</ST>
                                <VOFFF><![CDATA[Categories]]></VOFFF>
                              </ClmnBlkPtProps>
                            </ClmnBlkPt>
                          </ClmnBlkPts>
                        </ClmnBlk>
                        <ClmnBlk>
                          <ClmnBlkProps>
                            <FCPT>0</FCPT>
                            <FCN>9</FCN>
                            <LCPT>0</LCPT>
                            <LCN>9</LCN>
                          </ClmnBlkProps>
                          <ClmnBlkPts>
                            <ClmnBlkPt>
                              <ClmnBlkPtProps>
                                <CBPT>5</CBPT>
                                <ST>39</ST>
                                <SON>8</SON>
                                <VOFFF><![CDATA[Actual ]]></VOFFF>
                              </ClmnBlkPtProps>
                            </ClmnBlkPt>
                          </ClmnBlkPts>
                        </ClmnBlk>
                        <ClmnBlk>
                          <ClmnBlkProps>
                            <FCPT>0</FCPT>
                            <FCN>10</FCN>
                            <LCPT>0</LCPT>
                            <LCN>10</LCN>
                          </ClmnBlkProps>
                          <ClmnBlkPts>
                            <ClmnBlkPt>
                              <ClmnBlkPtProps>
                                <CBPT>5</CBPT>
                                <ST>39</ST>
                                <SON>8</SON>
                                <VOFFF><![CDATA[Budget ]]></VOFFF>
                              </ClmnBlkPtProps>
                            </ClmnBlkPt>
                          </ClmnBlkPts>
                        </ClmnBlk>
                        <ClmnBlk>
                          <ClmnBlkProps>
                            <FCPT>0</FCPT>
                            <FCN>11</FCN>
                            <LCPT>0</LCPT>
                            <LCN>11</LCN>
                          </ClmnBlkProps>
                          <ClmnBlkPts>
                            <ClmnBlkPt>
                              <ClmnBlkPtProps>
                                <CBPT>5</CBPT>
                                <ST>39</ST>
                                <SON>8</SON>
                                <VOFFF><![CDATA[="Var. "&§A¿7,1,1,1,18,0,2,1,1§Z¿]]></VOFFF>
                              </ClmnBlkPtProps>
                            </ClmnBlkPt>
                          </ClmnBlkPts>
                        </ClmnBlk>
                        <ClmnBlk>
                          <ClmnBlkProps>
                            <FCPT>0</FCPT>
                            <FCN>12</FCN>
                            <LCPT>0</LCPT>
                            <LCN>12</LCN>
                          </ClmnBlkProps>
                          <ClmnBlkPts>
                            <ClmnBlkPt>
                              <ClmnBlkPtProps>
                                <CBPT>5</CBPT>
                                <ST>39</ST>
                                <SON>8</SON>
                                <VOFFF><![CDATA[Var. %]]></VOFFF>
                              </ClmnBlkPtProps>
                            </ClmnBlkPt>
                          </ClmnBlkPts>
                        </ClmnBlk>
                        <ClmnBlk>
                          <ClmnBlkProps>
                            <FCPT>0</FCPT>
                            <FCN>14</FCN>
                            <LCPT>0</LCPT>
                            <LCN>14</LCN>
                          </ClmnBlkProps>
                          <ClmnBlkPts>
                            <ClmnBlkPt>
                              <ClmnBlkPtProps>
                                <CBPT>5</CBPT>
                                <ST>39</ST>
                                <SON>8</SON>
                                <VOFFF><![CDATA[Actual ]]></VOFFF>
                              </ClmnBlkPtProps>
                            </ClmnBlkPt>
                          </ClmnBlkPts>
                        </ClmnBlk>
                        <ClmnBlk>
                          <ClmnBlkProps>
                            <FCPT>0</FCPT>
                            <FCN>15</FCN>
                            <LCPT>0</LCPT>
                            <LCN>15</LCN>
                          </ClmnBlkProps>
                          <ClmnBlkPts>
                            <ClmnBlkPt>
                              <ClmnBlkPtProps>
                                <CBPT>5</CBPT>
                                <ST>39</ST>
                                <SON>8</SON>
                                <VOFFF><![CDATA[Budget ]]></VOFFF>
                              </ClmnBlkPtProps>
                            </ClmnBlkPt>
                          </ClmnBlkPts>
                        </ClmnBlk>
                        <ClmnBlk>
                          <ClmnBlkProps>
                            <FCPT>0</FCPT>
                            <FCN>16</FCN>
                            <LCPT>0</LCPT>
                            <LCN>16</LCN>
                          </ClmnBlkProps>
                          <ClmnBlkPts>
                            <ClmnBlkPt>
                              <ClmnBlkPtProps>
                                <CBPT>5</CBPT>
                                <ST>39</ST>
                                <SON>8</SON>
                                <VOFFF><![CDATA[="Var. "&§A¿7,1,1,1,18,0,2,1,1§Z¿]]></VOFFF>
                              </ClmnBlkPtProps>
                            </ClmnBlkPt>
                          </ClmnBlkPts>
                        </ClmnBlk>
                        <ClmnBlk>
                          <ClmnBlkProps>
                            <FCPT>0</FCPT>
                            <FCN>17</FCN>
                            <LCPT>0</LCPT>
                            <LCN>17</LCN>
                          </ClmnBlkProps>
                          <ClmnBlkPts>
                            <ClmnBlkPt>
                              <ClmnBlkPtProps>
                                <CBPT>5</CBPT>
                                <ST>39</ST>
                                <SON>8</SON>
                                <VOFFF><![CDATA[Var. %]]></VOFFF>
                              </ClmnBlkPtProps>
                            </ClmnBlkPt>
                          </ClmnBlkPts>
                        </ClmnBlk>
                        <ClmnBlk>
                          <ClmnBlkProps>
                            <FCPT>0</FCPT>
                            <FCN>19</FCN>
                            <LCPT>0</LCPT>
                            <LCN>19</LCN>
                          </ClmnBlkProps>
                          <ClmnBlkPts>
                            <ClmnBlkPt>
                              <ClmnBlkPtProps>
                                <CBPT>5</CBPT>
                                <ST>39</ST>
                                <SON>8</SON>
                                <VOFFF><![CDATA[Projected ]]></VOFFF>
                              </ClmnBlkPtProps>
                            </ClmnBlkPt>
                          </ClmnBlkPts>
                        </ClmnBlk>
                        <ClmnBlk>
                          <ClmnBlkProps>
                            <FCPT>0</FCPT>
                            <FCN>20</FCN>
                            <LCPT>0</LCPT>
                            <LCN>20</LCN>
                          </ClmnBlkProps>
                          <ClmnBlkPts>
                            <ClmnBlkPt>
                              <ClmnBlkPtProps>
                                <CBPT>5</CBPT>
                                <ST>39</ST>
                                <SON>8</SON>
                                <VOFFF><![CDATA[Budget ]]></VOFFF>
                              </ClmnBlkPtProps>
                            </ClmnBlkPt>
                          </ClmnBlkPts>
                        </ClmnBlk>
                        <ClmnBlk>
                          <ClmnBlkProps>
                            <FCPT>0</FCPT>
                            <FCN>21</FCN>
                            <LCPT>0</LCPT>
                            <LCN>21</LCN>
                          </ClmnBlkProps>
                          <ClmnBlkPts>
                            <ClmnBlkPt>
                              <ClmnBlkPtProps>
                                <CBPT>5</CBPT>
                                <ST>39</ST>
                                <SON>8</SON>
                                <VOFFF><![CDATA[Variance ]]></VOFFF>
                              </ClmnBlkPtProps>
                            </ClmnBlkPt>
                          </ClmnBlkPts>
                        </ClmnBlk>
                        <ClmnBlk>
                          <ClmnBlkProps>
                            <FCPT>0</FCPT>
                            <FCN>22</FCN>
                            <LCPT>0</LCPT>
                            <LCN>22</LCN>
                          </ClmnBlkProps>
                          <ClmnBlkPts>
                            <ClmnBlkPt>
                              <ClmnBlkPtProps>
                                <CBPT>5</CBPT>
                                <ST>39</ST>
                                <SON>8</SON>
                                <VOFFF><![CDATA[Var. %]]></VOFFF>
                              </ClmnBlkPtProps>
                            </ClmnBlkPt>
                          </ClmnBlkPts>
                        </ClmnBlk>
                      </ClmnBlks>
                      <TtlCtg>
                        <TtlCtgProps>
                          <R>1</R>
                        </TtlCtgProps>
                      </TtlCtg>
                    </Elmt>
                    <Elmt>
                      <ElmtProps>
                        <CPT>2</CPT>
                      </ElmtProps>
                      <TtlCtg>
                        <TtlCtgProps>
                          <R>1</R>
                        </TtlCtgProps>
                      </TtlCtg>
                    </Elmt>
                    <Elmt>
                      <ElmtProps>
                        <CPT>0</CPT>
                        <TOT>False</TOT>
                        <EGN>1</EGN>
                      </ElmtProps>
                      <ClmnBlks>
                        <ClmnBlk>
                          <ClmnBlkProps>
                            <FCPT>0</FCPT>
                            <FCN>2</FCN>
                            <LCPT>0</LCPT>
                            <LCN>7</LCN>
                          </ClmnBlkProps>
                          <ClmnBlkPts>
                            <ClmnBlkPt>
                              <ClmnBlkPtProps>
                                <CBPT>0</CBPT>
                                <ST>6</ST>
                                <MC>True</MC>
                                <VOFFF><![CDATA[=§A¿0,3,0,1,7,1,1,0,0,0,FALSE,FALSE§Z¿]]></VOFFF>
                                <UDAV><![CDATA[<CategoriesGroupName> Category <CategoryNumber>]]></UDAV>
                              </ClmnBlkPtProps>
                            </ClmnBlkPt>
                            <ClmnBlkPt>
                              <ClmnBlkPtProps>
                                <CBPT>1</CBPT>
                                <ST>6</ST>
                                <MC>True</MC>
                                <VOFFF><![CDATA[="Total "&§A¿0,5,0,1,11,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18</ST>
                                <SON>4</SON>
                                <VOFFF><![CDATA[=INDEX(§A¿0,4,1,1,6,2,1,0,0,0,FALSE,TRUE,1,6,2,1,0,1,0,FALSE,TRUE§Z¿,§A¿0,5,0,1,7,2,1,-1,0,0,TRU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10</FCN>
                            <LCPT>0</LCPT>
                            <LCN>10</LCN>
                          </ClmnBlkProps>
                          <ClmnBlkPts>
                            <ClmnBlkPt>
                              <ClmnBlkPtProps>
                                <CBPT>0</CBPT>
                                <ST>18</ST>
                                <SON>4</SON>
                                <VOFFF><![CDATA[=INDEX(§A¿0,2,1,1,6,2,1,0,0,0,FALSE,TRUE,1,6,2,1,0,1,0,FALSE,TRUE§Z¿,§A¿0,5,0,1,7,3,1,-1,0,0,TRU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11</FCN>
                            <LCPT>0</LCPT>
                            <LCN>11</LCN>
                          </ClmnBlkProps>
                          <ClmnBlkPts>
                            <ClmnBlkPt>
                              <ClmnBlkPtProps>
                                <CBPT>0</CBPT>
                                <ST>18</ST>
                                <SON>4</SON>
                                <VOFFF><![CDATA[=§A¿0,5,0,1,11,2,1,0,0,0,FALSE,FALSE§Z¿-§A¿0,5,0,1,11,3,1,0,0,0,FALS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12</FCN>
                            <LCPT>0</LCPT>
                            <LCN>12</LCN>
                          </ClmnBlkProps>
                          <ClmnBlkPts>
                            <ClmnBlkPt>
                              <ClmnBlkPtProps>
                                <CBPT>0</CBPT>
                                <ST>19</ST>
                                <SON>4</SON>
                                <VOFFF><![CDATA[=IF(§A¿0,5,0,1,11,3,1,0,0,0,FALSE,FALSE§Z¿=0,0,§A¿0,5,0,1,11,4,1,0,0,0,FALSE,FALSE§Z¿/ABS(§A¿0,5,0,1,11,3,1,0,0,0,FALSE,FALSE§Z¿))]]></VOFFF>
                              </ClmnBlkPtProps>
                            </ClmnBlkPt>
                            <ClmnBlkPt>
                              <ClmnBlkPtProps>
                                <CBPT>1</CBPT>
                                <ST>19</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19</ST>
                                <VOFFF><![CDATA[=IF(§A¿0,5,0,1,11,3,6,-1,0,0,FALSE,FALSE§Z¿=0,0,§A¿0,5,0,1,11,4,6,-1,0,0,FALSE,FALSE§Z¿/ABS(§A¿0,5,0,1,11,3,6,-1,0,0,FALSE,FALSE§Z¿))]]></VOFFF>
                              </ClmnBlkPtProps>
                            </ClmnBlkPt>
                          </ClmnBlkPts>
                        </ClmnBlk>
                        <ClmnBlk>
                          <ClmnBlkProps>
                            <FCPT>0</FCPT>
                            <FCN>14</FCN>
                            <LCPT>0</LCPT>
                            <LCN>14</LCN>
                          </ClmnBlkProps>
                          <ClmnBlkPts>
                            <ClmnBlkPt>
                              <ClmnBlkPtProps>
                                <CBPT>0</CBPT>
                                <ST>18</ST>
                                <SON>4</SON>
                                <VOFFF><![CDATA[=SUM(INDEX(§A¿0,3,1,1,7,2,1,0,0,0,FALSE,TRUE,1,7,2,1,0,1,0,FALSE,TRUE§Z¿,1,§A¿0,5,0,1,6,3,1,-1,0,0,TRUE,FALSE§Z¿):INDEX(§A¿0,3,1,1,7,2,1,0,0,0,FALSE,TRUE,1,7,2,1,0,1,0,FALSE,TRUE§Z¿,1,§A¿0,5,0,1,7,4,1,-1,0,0,TRU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15</FCN>
                            <LCPT>0</LCPT>
                            <LCN>15</LCN>
                          </ClmnBlkProps>
                          <ClmnBlkPts>
                            <ClmnBlkPt>
                              <ClmnBlkPtProps>
                                <CBPT>0</CBPT>
                                <ST>18</ST>
                                <SON>4</SON>
                                <VOFFF><![CDATA[=SUM(INDEX(§A¿0,2,1,1,6,2,1,0,0,0,FALSE,TRUE,1,6,2,1,0,1,0,FALSE,TRUE§Z¿,1,§A¿0,5,0,1,6,4,1,-1,0,0,TRUE,FALSE§Z¿):INDEX(§A¿0,2,1,1,6,2,1,0,0,0,FALSE,TRUE,1,6,2,1,0,1,0,FALSE,TRUE§Z¿,1,§A¿0,5,0,1,7,5,1,-1,0,0,TRU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16</FCN>
                            <LCPT>0</LCPT>
                            <LCN>16</LCN>
                          </ClmnBlkProps>
                          <ClmnBlkPts>
                            <ClmnBlkPt>
                              <ClmnBlkPtProps>
                                <CBPT>0</CBPT>
                                <ST>18</ST>
                                <SON>4</SON>
                                <VOFFF><![CDATA[=§A¿0,5,0,1,11,6,1,0,0,0,FALSE,FALSE§Z¿-§A¿0,5,0,1,11,7,1,0,0,0,FALS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17</FCN>
                            <LCPT>0</LCPT>
                            <LCN>17</LCN>
                          </ClmnBlkProps>
                          <ClmnBlkPts>
                            <ClmnBlkPt>
                              <ClmnBlkPtProps>
                                <CBPT>0</CBPT>
                                <ST>19</ST>
                                <SON>4</SON>
                                <VOFFF><![CDATA[=IF(§A¿0,5,0,1,11,7,1,0,0,0,FALSE,FALSE§Z¿=0,0,§A¿0,5,0,1,11,8,1,0,0,0,FALSE,FALSE§Z¿/ABS(§A¿0,5,0,1,11,7,1,0,0,0,FALSE,FALSE§Z¿))]]></VOFFF>
                              </ClmnBlkPtProps>
                            </ClmnBlkPt>
                            <ClmnBlkPt>
                              <ClmnBlkPtProps>
                                <CBPT>1</CBPT>
                                <ST>19</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19</ST>
                                <VOFFF><![CDATA[=IF(§A¿0,5,0,1,11,7,6,-1,0,0,FALSE,FALSE§Z¿=0,0,§A¿0,5,0,1,11,8,6,-1,0,0,FALSE,FALSE§Z¿/ABS(§A¿0,5,0,1,11,7,6,-1,0,0,FALSE,FALSE§Z¿))]]></VOFFF>
                              </ClmnBlkPtProps>
                            </ClmnBlkPt>
                          </ClmnBlkPts>
                        </ClmnBlk>
                        <ClmnBlk>
                          <ClmnBlkProps>
                            <FCPT>0</FCPT>
                            <FCN>19</FCN>
                            <LCPT>0</LCPT>
                            <LCN>19</LCN>
                          </ClmnBlkProps>
                          <ClmnBlkPts>
                            <ClmnBlkPt>
                              <ClmnBlkPtProps>
                                <CBPT>0</CBPT>
                                <ST>18</ST>
                                <SON>4</SON>
                                <VOFFF><![CDATA[=SUM(INDEX(§A¿0,4,1,1,6,2,1,0,0,0,FALSE,TRUE,1,6,2,1,0,1,0,FALSE,TRUE§Z¿,1,§A¿0,5,0,1,6,5,1,-1,0,0,TRUE,FALSE§Z¿):INDEX(§A¿0,4,1,1,6,2,1,0,0,0,FALSE,TRUE,1,6,2,1,0,1,0,FALSE,TRUE§Z¿,1,§A¿0,5,0,1,7,6,1,-1,0,0,TRU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20</FCN>
                            <LCPT>0</LCPT>
                            <LCN>20</LCN>
                          </ClmnBlkProps>
                          <ClmnBlkPts>
                            <ClmnBlkPt>
                              <ClmnBlkPtProps>
                                <CBPT>0</CBPT>
                                <ST>18</ST>
                                <SON>4</SON>
                                <VOFFF><![CDATA[=SUM(INDEX(§A¿0,2,1,1,6,2,1,0,0,0,FALSE,TRUE,1,6,2,1,0,1,0,FALSE,TRUE§Z¿,1,§A¿0,5,0,1,6,6,1,-1,0,0,TRUE,FALSE§Z¿):INDEX(§A¿0,2,1,1,6,2,1,0,0,0,FALSE,TRUE,1,6,2,1,0,1,0,FALSE,TRUE§Z¿,1,§A¿0,5,0,1,7,7,1,-1,0,0,TRU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21</FCN>
                            <LCPT>0</LCPT>
                            <LCN>21</LCN>
                          </ClmnBlkProps>
                          <ClmnBlkPts>
                            <ClmnBlkPt>
                              <ClmnBlkPtProps>
                                <CBPT>0</CBPT>
                                <ST>18</ST>
                                <SON>4</SON>
                                <VOFFF><![CDATA[=§A¿0,5,0,1,11,10,1,0,0,0,FALSE,FALSE§Z¿-§A¿0,5,0,1,11,11,1,0,0,0,FALS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22</FCN>
                            <LCPT>0</LCPT>
                            <LCN>22</LCN>
                          </ClmnBlkProps>
                          <ClmnBlkPts>
                            <ClmnBlkPt>
                              <ClmnBlkPtProps>
                                <CBPT>0</CBPT>
                                <ST>19</ST>
                                <SON>4</SON>
                                <VOFFF><![CDATA[=IF(§A¿0,5,0,1,11,11,1,0,0,0,FALSE,FALSE§Z¿=0,0,§A¿0,5,0,1,11,12,1,0,0,0,FALSE,FALSE§Z¿/ABS(§A¿0,5,0,1,11,11,1,0,0,0,FALSE,FALSE§Z¿))]]></VOFFF>
                              </ClmnBlkPtProps>
                            </ClmnBlkPt>
                            <ClmnBlkPt>
                              <ClmnBlkPtProps>
                                <CBPT>1</CBPT>
                                <ST>19</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19</ST>
                                <VOFFF><![CDATA[=IF(§A¿0,5,0,1,11,11,6,-1,0,0,FALSE,FALSE§Z¿=0,0,§A¿0,5,0,1,11,12,6,-1,0,0,FALSE,FALSE§Z¿/ABS(§A¿0,5,0,1,11,11,6,-1,0,0,FALSE,FALSE§Z¿))]]></VOFFF>
                              </ClmnBlkPtProps>
                            </ClmnBlkPt>
                          </ClmnBlkPts>
                        </ClmnBlk>
                      </ClmnBlks>
                      <SubTtls>
                        <SubTtl>
                          <CatSpan>
                            <CatSpanProps>
                              <CC>2</CC>
                              <R>4</R>
                            </CatSpanProps>
                          </CatSpan>
                        </SubTtl>
                      </SubTtls>
                      <TtlCtg>
                        <TtlCtgProps>
                          <R>1</R>
                        </TtlCtgProps>
                      </TtlCtg>
                    </Elmt>
                    <Elmt>
                      <ElmtProps>
                        <CPT>2</CPT>
                      </ElmtProps>
                      <TtlCtg>
                        <TtlCtgProps>
                          <R>4</R>
                        </TtlCtgProps>
                      </TtlCtg>
                    </Elmt>
                    <Elmt>
                      <ElmtProps>
                        <CPT>0</CPT>
                        <TOT>False</TOT>
                        <EGN>2</EGN>
                      </ElmtProps>
                      <ClmnBlks>
                        <ClmnBlk>
                          <ClmnBlkProps>
                            <FCPT>0</FCPT>
                            <FCN>2</FCN>
                            <LCPT>0</LCPT>
                            <LCN>7</LCN>
                          </ClmnBlkProps>
                          <ClmnBlkPts>
                            <ClmnBlkPt>
                              <ClmnBlkPtProps>
                                <CBPT>0</CBPT>
                                <ST>6</ST>
                                <MC>True</MC>
                                <VOFFF><![CDATA[=§A¿0,3,0,1,9,1,1,0,0,0,FALSE,FALSE§Z¿]]></VOFFF>
                                <UDAV><![CDATA[<CategoriesGroupName> Category <CategoryNumber>]]></UDAV>
                              </ClmnBlkPtProps>
                            </ClmnBlkPt>
                            <ClmnBlkPt>
                              <ClmnBlkPtProps>
                                <CBPT>1</CBPT>
                                <ST>6</ST>
                                <MC>True</MC>
                                <VOFFF><![CDATA[="Total "&§A¿0,5,0,1,13,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42</ST>
                                <SON>4</SON>
                                <VOFFF><![CDATA[=-INDEX(§A¿0,3,1,1,9,2,1,0,0,0,FALSE,TRUE,1,9,2,1,0,1,0,FALSE,TRUE§Z¿,§A¿0,5,0,1,7,2,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10</FCN>
                            <LCPT>0</LCPT>
                            <LCN>10</LCN>
                          </ClmnBlkProps>
                          <ClmnBlkPts>
                            <ClmnBlkPt>
                              <ClmnBlkPtProps>
                                <CBPT>0</CBPT>
                                <ST>42</ST>
                                <SON>4</SON>
                                <VOFFF><![CDATA[=-INDEX(§A¿0,2,1,1,8,2,1,0,0,0,FALSE,TRUE,1,8,2,1,0,1,0,FALSE,TRUE§Z¿,§A¿0,5,0,1,7,3,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11</FCN>
                            <LCPT>0</LCPT>
                            <LCN>11</LCN>
                          </ClmnBlkProps>
                          <ClmnBlkPts>
                            <ClmnBlkPt>
                              <ClmnBlkPtProps>
                                <CBPT>0</CBPT>
                                <ST>18</ST>
                                <SON>4</SON>
                                <VOFFF><![CDATA[=§A¿0,5,0,1,13,2,1,0,0,0,FALSE,FALSE§Z¿-§A¿0,5,0,1,13,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12</FCN>
                            <LCPT>0</LCPT>
                            <LCN>12</LCN>
                          </ClmnBlkProps>
                          <ClmnBlkPts>
                            <ClmnBlkPt>
                              <ClmnBlkPtProps>
                                <CBPT>0</CBPT>
                                <ST>19</ST>
                                <SON>4</SON>
                                <VOFFF><![CDATA[=IF(§A¿0,5,0,1,13,3,1,0,0,0,FALSE,FALSE§Z¿=0,0,§A¿0,5,0,1,13,4,1,0,0,0,FALSE,FALSE§Z¿/ABS(§A¿0,5,0,1,13,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13,3,6,-1,0,0,FALSE,FALSE§Z¿=0,0,§A¿0,5,0,1,13,4,6,-1,0,0,FALSE,FALSE§Z¿/ABS(§A¿0,5,0,1,13,3,6,-1,0,0,FALSE,FALSE§Z¿))]]></VOFFF>
                              </ClmnBlkPtProps>
                            </ClmnBlkPt>
                          </ClmnBlkPts>
                        </ClmnBlk>
                        <ClmnBlk>
                          <ClmnBlkProps>
                            <FCPT>0</FCPT>
                            <FCN>14</FCN>
                            <LCPT>0</LCPT>
                            <LCN>14</LCN>
                          </ClmnBlkProps>
                          <ClmnBlkPts>
                            <ClmnBlkPt>
                              <ClmnBlkPtProps>
                                <CBPT>0</CBPT>
                                <ST>42</ST>
                                <SON>4</SON>
                                <VOFFF><![CDATA[=-SUM(INDEX(§A¿0,3,1,1,9,2,1,0,0,0,FALSE,TRUE,1,9,2,1,0,1,0,FALSE,TRUE§Z¿,1,§A¿0,5,0,1,6,3,1,-1,0,0,TRUE,FALSE§Z¿):INDEX(§A¿0,3,1,1,9,2,1,0,0,0,FALSE,TRUE,1,9,2,1,0,1,0,FALSE,TRUE§Z¿,1,§A¿0,5,0,1,7,4,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15</FCN>
                            <LCPT>0</LCPT>
                            <LCN>15</LCN>
                          </ClmnBlkProps>
                          <ClmnBlkPts>
                            <ClmnBlkPt>
                              <ClmnBlkPtProps>
                                <CBPT>0</CBPT>
                                <ST>42</ST>
                                <SON>4</SON>
                                <VOFFF><![CDATA[=-SUM(INDEX(§A¿0,2,1,1,8,2,1,0,0,0,FALSE,TRUE,1,8,2,1,0,1,0,FALSE,TRUE§Z¿,1,§A¿0,5,0,1,6,4,1,-1,0,0,TRUE,FALSE§Z¿):INDEX(§A¿0,2,1,1,8,2,1,0,0,0,FALSE,TRUE,1,8,2,1,0,1,0,FALSE,TRUE§Z¿,1,§A¿0,5,0,1,7,5,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16</FCN>
                            <LCPT>0</LCPT>
                            <LCN>16</LCN>
                          </ClmnBlkProps>
                          <ClmnBlkPts>
                            <ClmnBlkPt>
                              <ClmnBlkPtProps>
                                <CBPT>0</CBPT>
                                <ST>18</ST>
                                <SON>4</SON>
                                <VOFFF><![CDATA[=§A¿0,5,0,1,13,6,1,0,0,0,FALSE,FALSE§Z¿-§A¿0,5,0,1,13,7,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17</FCN>
                            <LCPT>0</LCPT>
                            <LCN>17</LCN>
                          </ClmnBlkProps>
                          <ClmnBlkPts>
                            <ClmnBlkPt>
                              <ClmnBlkPtProps>
                                <CBPT>0</CBPT>
                                <ST>19</ST>
                                <SON>4</SON>
                                <VOFFF><![CDATA[=IF(§A¿0,5,0,1,13,7,1,0,0,0,FALSE,FALSE§Z¿=0,0,§A¿0,5,0,1,13,8,1,0,0,0,FALSE,FALSE§Z¿/ABS(§A¿0,5,0,1,13,7,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13,7,6,-1,0,0,FALSE,FALSE§Z¿=0,0,§A¿0,5,0,1,13,8,6,-1,0,0,FALSE,FALSE§Z¿/ABS(§A¿0,5,0,1,13,7,6,-1,0,0,FALSE,FALSE§Z¿))]]></VOFFF>
                              </ClmnBlkPtProps>
                            </ClmnBlkPt>
                          </ClmnBlkPts>
                        </ClmnBlk>
                        <ClmnBlk>
                          <ClmnBlkProps>
                            <FCPT>0</FCPT>
                            <FCN>19</FCN>
                            <LCPT>0</LCPT>
                            <LCN>19</LCN>
                          </ClmnBlkProps>
                          <ClmnBlkPts>
                            <ClmnBlkPt>
                              <ClmnBlkPtProps>
                                <CBPT>0</CBPT>
                                <ST>42</ST>
                                <SON>4</SON>
                                <VOFFF><![CDATA[=SUM(INDEX(§A¿0,4,1,1,10,2,1,0,0,0,FALSE,TRUE,1,10,2,1,0,1,0,FALSE,TRUE§Z¿,1,§A¿0,5,0,1,6,5,1,-1,0,0,TRUE,FALSE§Z¿):INDEX(§A¿0,4,1,1,10,2,1,0,0,0,FALSE,TRUE,1,10,2,1,0,1,0,FALSE,TRUE§Z¿,1,§A¿0,5,0,1,7,6,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20</FCN>
                            <LCPT>0</LCPT>
                            <LCN>20</LCN>
                          </ClmnBlkProps>
                          <ClmnBlkPts>
                            <ClmnBlkPt>
                              <ClmnBlkPtProps>
                                <CBPT>0</CBPT>
                                <ST>42</ST>
                                <SON>4</SON>
                                <VOFFF><![CDATA[=-SUM(INDEX(§A¿0,2,1,1,8,2,1,0,0,0,FALSE,TRUE,1,8,2,1,0,1,0,FALSE,TRUE§Z¿,1,§A¿0,5,0,1,6,6,1,-1,0,0,TRUE,FALSE§Z¿):INDEX(§A¿0,2,1,1,8,2,1,0,0,0,FALSE,TRUE,1,8,2,1,0,1,0,FALSE,TRUE§Z¿,1,§A¿0,5,0,1,7,7,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21</FCN>
                            <LCPT>0</LCPT>
                            <LCN>21</LCN>
                          </ClmnBlkProps>
                          <ClmnBlkPts>
                            <ClmnBlkPt>
                              <ClmnBlkPtProps>
                                <CBPT>0</CBPT>
                                <ST>18</ST>
                                <SON>4</SON>
                                <VOFFF><![CDATA[=§A¿0,5,0,1,13,10,1,0,0,0,FALSE,FALSE§Z¿-§A¿0,5,0,1,13,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22</FCN>
                            <LCPT>0</LCPT>
                            <LCN>22</LCN>
                          </ClmnBlkProps>
                          <ClmnBlkPts>
                            <ClmnBlkPt>
                              <ClmnBlkPtProps>
                                <CBPT>0</CBPT>
                                <ST>19</ST>
                                <SON>4</SON>
                                <VOFFF><![CDATA[=IF(§A¿0,5,0,1,13,11,1,0,0,0,FALSE,FALSE§Z¿=0,0,§A¿0,5,0,1,13,12,1,0,0,0,FALSE,FALSE§Z¿/ABS(§A¿0,5,0,1,13,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13,11,6,-1,0,0,FALSE,FALSE§Z¿=0,0,§A¿0,5,0,1,13,12,6,-1,0,0,FALSE,FALSE§Z¿/ABS(§A¿0,5,0,1,13,11,6,-1,0,0,FALSE,FALSE§Z¿))]]></VOFFF>
                              </ClmnBlkPtProps>
                            </ClmnBlkPt>
                          </ClmnBlkPts>
                        </ClmnBlk>
                      </ClmnBlks>
                      <SubTtls>
                        <SubTtl>
                          <CatSpan>
                            <CatSpanProps>
                              <CC>2</CC>
                              <R>4</R>
                            </CatSpanProps>
                          </CatSpan>
                        </SubTtl>
                      </SubTtls>
                      <TtlCtg>
                        <TtlCtgProps>
                          <R>1</R>
                        </TtlCtgProps>
                      </TtlCtg>
                    </Elmt>
                    <Elmt>
                      <ElmtProps>
                        <CPT>2</CPT>
                      </ElmtProps>
                      <TtlCtg>
                        <TtlCtgProps>
                          <R>2</R>
                        </TtlCtgProps>
                      </TtlCtg>
                    </Elmt>
                    <Elmt>
                      <ElmtProps>
                        <CPT>2</CPT>
                      </ElmtProps>
                      <ClmnBlks>
                        <ClmnBlk>
                          <ClmnBlkProps>
                            <FCPT>0</FCPT>
                            <FCN>2</FCN>
                            <LCPT>0</LCPT>
                            <LCN>2</LCN>
                          </ClmnBlkProps>
                          <ClmnBlkPts>
                            <ClmnBlkPt>
                              <ClmnBlkPtProps>
                                <CBPT>5</CBPT>
                                <ST>5</ST>
                                <VOFFF><![CDATA[Gross Margin]]></VOFFF>
                              </ClmnBlkPtProps>
                            </ClmnBlkPt>
                          </ClmnBlkPts>
                        </ClmnBlk>
                        <ClmnBlk>
                          <ClmnBlkProps>
                            <FCPT>0</FCPT>
                            <FCN>9</FCN>
                            <LCPT>0</LCPT>
                            <LCN>9</LCN>
                          </ClmnBlkProps>
                          <ClmnBlkPts>
                            <ClmnBlkPt>
                              <ClmnBlkPtProps>
                                <CBPT>5</CBPT>
                                <ST>42</ST>
                                <SON>2</SON>
                                <VOFFF><![CDATA[=§A¿0,5,0,1,11,2,6,-1,0,0,FALSE,FALSE§Z¿+§A¿0,5,0,1,13,2,6,-1,0,0,FALSE,FALSE§Z¿]]></VOFFF>
                              </ClmnBlkPtProps>
                            </ClmnBlkPt>
                          </ClmnBlkPts>
                        </ClmnBlk>
                        <ClmnBlk>
                          <ClmnBlkProps>
                            <FCPT>0</FCPT>
                            <FCN>10</FCN>
                            <LCPT>0</LCPT>
                            <LCN>10</LCN>
                          </ClmnBlkProps>
                          <ClmnBlkPts>
                            <ClmnBlkPt>
                              <ClmnBlkPtProps>
                                <CBPT>5</CBPT>
                                <ST>42</ST>
                                <SON>2</SON>
                                <VOFFF><![CDATA[=§A¿0,5,0,1,11,3,6,-1,0,0,FALSE,FALSE§Z¿+§A¿0,5,0,1,13,3,6,-1,0,0,FALSE,FALSE§Z¿]]></VOFFF>
                              </ClmnBlkPtProps>
                            </ClmnBlkPt>
                          </ClmnBlkPts>
                        </ClmnBlk>
                        <ClmnBlk>
                          <ClmnBlkProps>
                            <FCPT>0</FCPT>
                            <FCN>11</FCN>
                            <LCPT>0</LCPT>
                            <LCN>11</LCN>
                          </ClmnBlkProps>
                          <ClmnBlkPts>
                            <ClmnBlkPt>
                              <ClmnBlkPtProps>
                                <CBPT>5</CBPT>
                                <ST>42</ST>
                                <SON>2</SON>
                                <VOFFF><![CDATA[=§A¿0,5,0,1,11,4,6,-1,0,0,FALSE,FALSE§Z¿+§A¿0,5,0,1,13,4,6,-1,0,0,FALSE,FALSE§Z¿]]></VOFFF>
                              </ClmnBlkPtProps>
                            </ClmnBlkPt>
                          </ClmnBlkPts>
                        </ClmnBlk>
                        <ClmnBlk>
                          <ClmnBlkProps>
                            <FCPT>0</FCPT>
                            <FCN>12</FCN>
                            <LCPT>0</LCPT>
                            <LCN>12</LCN>
                          </ClmnBlkProps>
                          <ClmnBlkPts>
                            <ClmnBlkPt>
                              <ClmnBlkPtProps>
                                <CBPT>5</CBPT>
                                <ST>19</ST>
                                <SON>2</SON>
                                <VOFFF><![CDATA[=IF(§A¿0,5,0,1,15,3,1,-1,0,0,FALSE,FALSE§Z¿=0,0,§A¿0,5,0,1,15,4,1,-1,0,0,FALSE,FALSE§Z¿/ABS(§A¿0,5,0,1,15,3,1,-1,0,0,FALSE,FALSE§Z¿))]]></VOFFF>
                              </ClmnBlkPtProps>
                            </ClmnBlkPt>
                          </ClmnBlkPts>
                        </ClmnBlk>
                        <ClmnBlk>
                          <ClmnBlkProps>
                            <FCPT>0</FCPT>
                            <FCN>14</FCN>
                            <LCPT>0</LCPT>
                            <LCN>14</LCN>
                          </ClmnBlkProps>
                          <ClmnBlkPts>
                            <ClmnBlkPt>
                              <ClmnBlkPtProps>
                                <CBPT>5</CBPT>
                                <ST>42</ST>
                                <SON>2</SON>
                                <VOFFF><![CDATA[=§A¿0,5,0,1,11,6,6,-1,0,0,FALSE,FALSE§Z¿+§A¿0,5,0,1,13,6,6,-1,0,0,FALSE,FALSE§Z¿]]></VOFFF>
                              </ClmnBlkPtProps>
                            </ClmnBlkPt>
                          </ClmnBlkPts>
                        </ClmnBlk>
                        <ClmnBlk>
                          <ClmnBlkProps>
                            <FCPT>0</FCPT>
                            <FCN>15</FCN>
                            <LCPT>0</LCPT>
                            <LCN>15</LCN>
                          </ClmnBlkProps>
                          <ClmnBlkPts>
                            <ClmnBlkPt>
                              <ClmnBlkPtProps>
                                <CBPT>5</CBPT>
                                <ST>42</ST>
                                <SON>2</SON>
                                <VOFFF><![CDATA[=§A¿0,5,0,1,11,7,6,-1,0,0,FALSE,FALSE§Z¿+§A¿0,5,0,1,13,7,6,-1,0,0,FALSE,FALSE§Z¿]]></VOFFF>
                              </ClmnBlkPtProps>
                            </ClmnBlkPt>
                          </ClmnBlkPts>
                        </ClmnBlk>
                        <ClmnBlk>
                          <ClmnBlkProps>
                            <FCPT>0</FCPT>
                            <FCN>16</FCN>
                            <LCPT>0</LCPT>
                            <LCN>16</LCN>
                          </ClmnBlkProps>
                          <ClmnBlkPts>
                            <ClmnBlkPt>
                              <ClmnBlkPtProps>
                                <CBPT>5</CBPT>
                                <ST>42</ST>
                                <SON>2</SON>
                                <VOFFF><![CDATA[=§A¿0,5,0,1,11,8,6,-1,0,0,FALSE,FALSE§Z¿+§A¿0,5,0,1,13,8,6,-1,0,0,FALSE,FALSE§Z¿]]></VOFFF>
                              </ClmnBlkPtProps>
                            </ClmnBlkPt>
                          </ClmnBlkPts>
                        </ClmnBlk>
                        <ClmnBlk>
                          <ClmnBlkProps>
                            <FCPT>0</FCPT>
                            <FCN>17</FCN>
                            <LCPT>0</LCPT>
                            <LCN>17</LCN>
                          </ClmnBlkProps>
                          <ClmnBlkPts>
                            <ClmnBlkPt>
                              <ClmnBlkPtProps>
                                <CBPT>5</CBPT>
                                <ST>19</ST>
                                <SON>2</SON>
                                <VOFFF><![CDATA[=IF(§A¿0,5,0,1,15,7,1,-1,0,0,FALSE,FALSE§Z¿=0,0,§A¿0,5,0,1,15,8,1,-1,0,0,FALSE,FALSE§Z¿/ABS(§A¿0,5,0,1,15,7,1,-1,0,0,FALSE,FALSE§Z¿))]]></VOFFF>
                              </ClmnBlkPtProps>
                            </ClmnBlkPt>
                          </ClmnBlkPts>
                        </ClmnBlk>
                        <ClmnBlk>
                          <ClmnBlkProps>
                            <FCPT>0</FCPT>
                            <FCN>19</FCN>
                            <LCPT>0</LCPT>
                            <LCN>19</LCN>
                          </ClmnBlkProps>
                          <ClmnBlkPts>
                            <ClmnBlkPt>
                              <ClmnBlkPtProps>
                                <CBPT>5</CBPT>
                                <ST>42</ST>
                                <SON>2</SON>
                                <VOFFF><![CDATA[=§A¿0,5,0,1,11,10,6,-1,0,0,FALSE,FALSE§Z¿+§A¿0,5,0,1,13,10,6,-1,0,0,FALSE,FALSE§Z¿]]></VOFFF>
                              </ClmnBlkPtProps>
                            </ClmnBlkPt>
                          </ClmnBlkPts>
                        </ClmnBlk>
                        <ClmnBlk>
                          <ClmnBlkProps>
                            <FCPT>0</FCPT>
                            <FCN>20</FCN>
                            <LCPT>0</LCPT>
                            <LCN>20</LCN>
                          </ClmnBlkProps>
                          <ClmnBlkPts>
                            <ClmnBlkPt>
                              <ClmnBlkPtProps>
                                <CBPT>5</CBPT>
                                <ST>42</ST>
                                <SON>2</SON>
                                <VOFFF><![CDATA[=§A¿0,5,0,1,11,11,6,-1,0,0,FALSE,FALSE§Z¿+§A¿0,5,0,1,13,11,6,-1,0,0,FALSE,FALSE§Z¿]]></VOFFF>
                              </ClmnBlkPtProps>
                            </ClmnBlkPt>
                          </ClmnBlkPts>
                        </ClmnBlk>
                        <ClmnBlk>
                          <ClmnBlkProps>
                            <FCPT>0</FCPT>
                            <FCN>21</FCN>
                            <LCPT>0</LCPT>
                            <LCN>21</LCN>
                          </ClmnBlkProps>
                          <ClmnBlkPts>
                            <ClmnBlkPt>
                              <ClmnBlkPtProps>
                                <CBPT>5</CBPT>
                                <ST>42</ST>
                                <SON>2</SON>
                                <VOFFF><![CDATA[=§A¿0,5,0,1,11,12,6,-1,0,0,FALSE,FALSE§Z¿+§A¿0,5,0,1,13,12,6,-1,0,0,FALSE,FALSE§Z¿]]></VOFFF>
                              </ClmnBlkPtProps>
                            </ClmnBlkPt>
                          </ClmnBlkPts>
                        </ClmnBlk>
                        <ClmnBlk>
                          <ClmnBlkProps>
                            <FCPT>0</FCPT>
                            <FCN>22</FCN>
                            <LCPT>0</LCPT>
                            <LCN>22</LCN>
                          </ClmnBlkProps>
                          <ClmnBlkPts>
                            <ClmnBlkPt>
                              <ClmnBlkPtProps>
                                <CBPT>5</CBPT>
                                <ST>19</ST>
                                <SON>2</SON>
                                <VOFFF><![CDATA[=IF(§A¿0,5,0,1,15,11,1,-1,0,0,FALSE,FALSE§Z¿=0,0,§A¿0,5,0,1,15,12,1,-1,0,0,FALSE,FALSE§Z¿/ABS(§A¿0,5,0,1,15,11,1,-1,0,0,FALSE,FALSE§Z¿))]]></VOFFF>
                              </ClmnBlkPtProps>
                            </ClmnBlkPt>
                          </ClmnBlkPts>
                        </ClmnBlk>
                      </ClmnBlks>
                      <TtlCtg>
                        <TtlCtgProps>
                          <R>1</R>
                        </TtlCtgProps>
                      </TtlCtg>
                    </Elmt>
                    <Elmt>
                      <ElmtProps>
                        <CPT>2</CPT>
                      </ElmtProps>
                      <ClmnBlks>
                        <ClmnBlk>
                          <ClmnBlkProps>
                            <FCPT>0</FCPT>
                            <FCN>2</FCN>
                            <LCPT>0</LCPT>
                            <LCN>2</LCN>
                          </ClmnBlkProps>
                          <ClmnBlkPts>
                            <ClmnBlkPt>
                              <ClmnBlkPtProps>
                                <CBPT>5</CBPT>
                                <ST>40</ST>
                                <SON>10</SON>
                                <VOFFF><![CDATA[Gross Margin %]]></VOFFF>
                              </ClmnBlkPtProps>
                            </ClmnBlkPt>
                          </ClmnBlkPts>
                        </ClmnBlk>
                        <ClmnBlk>
                          <ClmnBlkProps>
                            <FCPT>0</FCPT>
                            <FCN>9</FCN>
                            <LCPT>0</LCPT>
                            <LCN>9</LCN>
                          </ClmnBlkProps>
                          <ClmnBlkPts>
                            <ClmnBlkPt>
                              <ClmnBlkPtProps>
                                <CBPT>5</CBPT>
                                <ST>43</ST>
                                <SON>10</SON>
                                <VOFFF><![CDATA[=IF(§A¿0,5,0,1,11,2,6,-1,0,0,TRUE,FALSE§Z¿=0,0,§A¿0,5,0,1,15,2,1,-1,0,0,FALSE,FALSE§Z¿/§A¿0,5,0,1,11,2,6,-1,0,0,TRUE,FALSE§Z¿)]]></VOFFF>
                              </ClmnBlkPtProps>
                            </ClmnBlkPt>
                          </ClmnBlkPts>
                        </ClmnBlk>
                        <ClmnBlk>
                          <ClmnBlkProps>
                            <FCPT>0</FCPT>
                            <FCN>10</FCN>
                            <LCPT>0</LCPT>
                            <LCN>10</LCN>
                          </ClmnBlkProps>
                          <ClmnBlkPts>
                            <ClmnBlkPt>
                              <ClmnBlkPtProps>
                                <CBPT>5</CBPT>
                                <ST>43</ST>
                                <SON>10</SON>
                                <VOFFF><![CDATA[=IF(§A¿0,5,0,1,11,3,6,-1,0,0,TRUE,FALSE§Z¿=0,0,§A¿0,5,0,1,15,3,1,-1,0,0,FALSE,FALSE§Z¿/§A¿0,5,0,1,11,3,6,-1,0,0,TRUE,FALSE§Z¿)]]></VOFFF>
                              </ClmnBlkPtProps>
                            </ClmnBlkPt>
                          </ClmnBlkPts>
                        </ClmnBlk>
                        <ClmnBlk>
                          <ClmnBlkProps>
                            <FCPT>0</FCPT>
                            <FCN>12</FCN>
                            <LCPT>0</LCPT>
                            <LCN>12</LCN>
                          </ClmnBlkProps>
                          <ClmnBlkPts>
                            <ClmnBlkPt>
                              <ClmnBlkPtProps>
                                <CBPT>5</CBPT>
                                <ST>43</ST>
                                <SON>10</SON>
                                <VOFFF><![CDATA[=§A¿0,5,0,1,16,2,1,-1,0,0,FALSE,FALSE§Z¿-§A¿0,5,0,1,16,3,1,-1,0,0,FALSE,FALSE§Z¿]]></VOFFF>
                              </ClmnBlkPtProps>
                            </ClmnBlkPt>
                          </ClmnBlkPts>
                        </ClmnBlk>
                        <ClmnBlk>
                          <ClmnBlkProps>
                            <FCPT>0</FCPT>
                            <FCN>14</FCN>
                            <LCPT>0</LCPT>
                            <LCN>14</LCN>
                          </ClmnBlkProps>
                          <ClmnBlkPts>
                            <ClmnBlkPt>
                              <ClmnBlkPtProps>
                                <CBPT>5</CBPT>
                                <ST>43</ST>
                                <SON>10</SON>
                                <VOFFF><![CDATA[=IF(§A¿0,5,0,1,11,6,6,-1,0,0,TRUE,FALSE§Z¿=0,0,§A¿0,5,0,1,15,6,1,-1,0,0,FALSE,FALSE§Z¿/§A¿0,5,0,1,11,6,6,-1,0,0,TRUE,FALSE§Z¿)]]></VOFFF>
                              </ClmnBlkPtProps>
                            </ClmnBlkPt>
                          </ClmnBlkPts>
                        </ClmnBlk>
                        <ClmnBlk>
                          <ClmnBlkProps>
                            <FCPT>0</FCPT>
                            <FCN>15</FCN>
                            <LCPT>0</LCPT>
                            <LCN>15</LCN>
                          </ClmnBlkProps>
                          <ClmnBlkPts>
                            <ClmnBlkPt>
                              <ClmnBlkPtProps>
                                <CBPT>5</CBPT>
                                <ST>43</ST>
                                <SON>10</SON>
                                <VOFFF><![CDATA[=IF(§A¿0,5,0,1,11,7,6,-1,0,0,TRUE,FALSE§Z¿=0,0,§A¿0,5,0,1,15,7,1,-1,0,0,FALSE,FALSE§Z¿/§A¿0,5,0,1,11,7,6,-1,0,0,TRUE,FALSE§Z¿)]]></VOFFF>
                              </ClmnBlkPtProps>
                            </ClmnBlkPt>
                          </ClmnBlkPts>
                        </ClmnBlk>
                        <ClmnBlk>
                          <ClmnBlkProps>
                            <FCPT>0</FCPT>
                            <FCN>17</FCN>
                            <LCPT>0</LCPT>
                            <LCN>17</LCN>
                          </ClmnBlkProps>
                          <ClmnBlkPts>
                            <ClmnBlkPt>
                              <ClmnBlkPtProps>
                                <CBPT>5</CBPT>
                                <ST>43</ST>
                                <SON>10</SON>
                                <VOFFF><![CDATA[=§A¿0,5,0,1,16,5,1,-1,0,0,FALSE,FALSE§Z¿-§A¿0,5,0,1,16,6,1,-1,0,0,FALSE,FALSE§Z¿]]></VOFFF>
                              </ClmnBlkPtProps>
                            </ClmnBlkPt>
                          </ClmnBlkPts>
                        </ClmnBlk>
                        <ClmnBlk>
                          <ClmnBlkProps>
                            <FCPT>0</FCPT>
                            <FCN>19</FCN>
                            <LCPT>0</LCPT>
                            <LCN>19</LCN>
                          </ClmnBlkProps>
                          <ClmnBlkPts>
                            <ClmnBlkPt>
                              <ClmnBlkPtProps>
                                <CBPT>5</CBPT>
                                <ST>43</ST>
                                <SON>10</SON>
                                <VOFFF><![CDATA[=IF(§A¿0,5,0,1,11,10,6,-1,0,0,TRUE,FALSE§Z¿=0,0,§A¿0,5,0,1,15,10,1,-1,0,0,FALSE,FALSE§Z¿/§A¿0,5,0,1,11,10,6,-1,0,0,TRUE,FALSE§Z¿)]]></VOFFF>
                              </ClmnBlkPtProps>
                            </ClmnBlkPt>
                          </ClmnBlkPts>
                        </ClmnBlk>
                        <ClmnBlk>
                          <ClmnBlkProps>
                            <FCPT>0</FCPT>
                            <FCN>20</FCN>
                            <LCPT>0</LCPT>
                            <LCN>20</LCN>
                          </ClmnBlkProps>
                          <ClmnBlkPts>
                            <ClmnBlkPt>
                              <ClmnBlkPtProps>
                                <CBPT>5</CBPT>
                                <ST>43</ST>
                                <SON>10</SON>
                                <VOFFF><![CDATA[=IF(§A¿0,5,0,1,11,11,6,-1,0,0,TRUE,FALSE§Z¿=0,0,§A¿0,5,0,1,15,11,1,-1,0,0,FALSE,FALSE§Z¿/§A¿0,5,0,1,11,11,6,-1,0,0,TRUE,FALSE§Z¿)]]></VOFFF>
                              </ClmnBlkPtProps>
                            </ClmnBlkPt>
                          </ClmnBlkPts>
                        </ClmnBlk>
                        <ClmnBlk>
                          <ClmnBlkProps>
                            <FCPT>0</FCPT>
                            <FCN>22</FCN>
                            <LCPT>0</LCPT>
                            <LCN>22</LCN>
                          </ClmnBlkProps>
                          <ClmnBlkPts>
                            <ClmnBlkPt>
                              <ClmnBlkPtProps>
                                <CBPT>5</CBPT>
                                <ST>43</ST>
                                <SON>10</SON>
                                <VOFFF><![CDATA[=§A¿0,5,0,1,16,8,1,-1,0,0,FALSE,FALSE§Z¿-§A¿0,5,0,1,16,9,1,-1,0,0,FALSE,FALSE§Z¿]]></VOFFF>
                              </ClmnBlkPtProps>
                            </ClmnBlkPt>
                          </ClmnBlkPts>
                        </ClmnBlk>
                      </ClmnBlks>
                      <TtlCtg>
                        <TtlCtgProps>
                          <R>1</R>
                        </TtlCtgProps>
                      </TtlCtg>
                    </Elmt>
                    <Elmt>
                      <ElmtProps>
                        <CPT>2</CPT>
                      </ElmtProps>
                      <TtlCtg>
                        <TtlCtgProps>
                          <R>1</R>
                        </TtlCtgProps>
                      </TtlCtg>
                    </Elmt>
                    <Elmt>
                      <ElmtProps>
                        <CPT>0</CPT>
                        <TOT>False</TOT>
                        <EGN>6</EGN>
                      </ElmtProps>
                      <ClmnBlks>
                        <ClmnBlk>
                          <ClmnBlkProps>
                            <FCPT>0</FCPT>
                            <FCN>2</FCN>
                            <LCPT>0</LCPT>
                            <LCN>7</LCN>
                          </ClmnBlkProps>
                          <ClmnBlkPts>
                            <ClmnBlkPt>
                              <ClmnBlkPtProps>
                                <CBPT>0</CBPT>
                                <ST>6</ST>
                                <MC>True</MC>
                                <VOFFF><![CDATA[=§A¿0,3,0,1,13,1,1,0,0,0,FALSE,FALSE§Z¿]]></VOFFF>
                                <UDAV><![CDATA[<CategoriesGroupName> Category <CategoryNumber>]]></UDAV>
                              </ClmnBlkPtProps>
                            </ClmnBlkPt>
                            <ClmnBlkPt>
                              <ClmnBlkPtProps>
                                <CBPT>1</CBPT>
                                <ST>6</ST>
                                <MC>True</MC>
                                <VOFFF><![CDATA[="Total "&§A¿0,5,0,1,18,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42</ST>
                                <SON>4</SON>
                                <VOFFF><![CDATA[=INDEX(§A¿0,3,1,1,13,2,1,0,0,0,FALSE,TRUE,1,13,2,1,0,1,0,FALSE,TRUE§Z¿,§A¿0,5,0,1,7,2,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10</FCN>
                            <LCPT>0</LCPT>
                            <LCN>10</LCN>
                          </ClmnBlkProps>
                          <ClmnBlkPts>
                            <ClmnBlkPt>
                              <ClmnBlkPtProps>
                                <CBPT>0</CBPT>
                                <ST>42</ST>
                                <SON>4</SON>
                                <VOFFF><![CDATA[=INDEX(§A¿0,2,1,1,12,2,1,0,0,0,FALSE,TRUE,1,12,2,1,0,1,0,FALSE,TRUE§Z¿,§A¿0,5,0,1,7,3,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11</FCN>
                            <LCPT>0</LCPT>
                            <LCN>11</LCN>
                          </ClmnBlkProps>
                          <ClmnBlkPts>
                            <ClmnBlkPt>
                              <ClmnBlkPtProps>
                                <CBPT>0</CBPT>
                                <ST>18</ST>
                                <SON>4</SON>
                                <VOFFF><![CDATA[=§A¿0,5,0,1,18,2,1,0,0,0,FALSE,FALSE§Z¿-§A¿0,5,0,1,18,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12</FCN>
                            <LCPT>0</LCPT>
                            <LCN>12</LCN>
                          </ClmnBlkProps>
                          <ClmnBlkPts>
                            <ClmnBlkPt>
                              <ClmnBlkPtProps>
                                <CBPT>0</CBPT>
                                <ST>19</ST>
                                <SON>4</SON>
                                <VOFFF><![CDATA[=IF(§A¿0,5,0,1,18,3,1,0,0,0,FALSE,FALSE§Z¿=0,0,§A¿0,5,0,1,18,4,1,0,0,0,FALSE,FALSE§Z¿/ABS(§A¿0,5,0,1,18,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18,3,6,-1,0,0,FALSE,FALSE§Z¿=0,0,§A¿0,5,0,1,18,4,6,-1,0,0,FALSE,FALSE§Z¿/ABS(§A¿0,5,0,1,18,3,6,-1,0,0,FALSE,FALSE§Z¿))]]></VOFFF>
                              </ClmnBlkPtProps>
                            </ClmnBlkPt>
                          </ClmnBlkPts>
                        </ClmnBlk>
                        <ClmnBlk>
                          <ClmnBlkProps>
                            <FCPT>0</FCPT>
                            <FCN>14</FCN>
                            <LCPT>0</LCPT>
                            <LCN>14</LCN>
                          </ClmnBlkProps>
                          <ClmnBlkPts>
                            <ClmnBlkPt>
                              <ClmnBlkPtProps>
                                <CBPT>0</CBPT>
                                <ST>42</ST>
                                <SON>4</SON>
                                <VOFFF><![CDATA[=SUM(INDEX(§A¿0,3,1,1,13,2,1,0,0,0,FALSE,TRUE,1,13,2,1,0,1,0,FALSE,TRUE§Z¿,1,§A¿0,5,0,1,6,3,1,-1,0,0,TRUE,FALSE§Z¿):INDEX(§A¿0,3,1,1,13,2,1,0,0,0,FALSE,TRUE,1,13,2,1,0,1,0,FALSE,TRUE§Z¿,1,§A¿0,5,0,1,7,4,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15</FCN>
                            <LCPT>0</LCPT>
                            <LCN>15</LCN>
                          </ClmnBlkProps>
                          <ClmnBlkPts>
                            <ClmnBlkPt>
                              <ClmnBlkPtProps>
                                <CBPT>0</CBPT>
                                <ST>42</ST>
                                <SON>4</SON>
                                <VOFFF><![CDATA[=SUM(INDEX(§A¿0,2,1,1,12,2,1,0,0,0,FALSE,TRUE,1,12,2,1,0,1,0,FALSE,TRUE§Z¿,1,§A¿0,5,0,1,6,4,1,-1,0,0,TRUE,FALSE§Z¿):INDEX(§A¿0,2,1,1,12,2,1,0,0,0,FALSE,TRUE,1,12,2,1,0,1,0,FALSE,TRUE§Z¿,1,§A¿0,5,0,1,7,5,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16</FCN>
                            <LCPT>0</LCPT>
                            <LCN>16</LCN>
                          </ClmnBlkProps>
                          <ClmnBlkPts>
                            <ClmnBlkPt>
                              <ClmnBlkPtProps>
                                <CBPT>0</CBPT>
                                <ST>18</ST>
                                <SON>4</SON>
                                <VOFFF><![CDATA[=§A¿0,5,0,1,18,6,1,0,0,0,FALSE,FALSE§Z¿-§A¿0,5,0,1,18,7,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17</FCN>
                            <LCPT>0</LCPT>
                            <LCN>17</LCN>
                          </ClmnBlkProps>
                          <ClmnBlkPts>
                            <ClmnBlkPt>
                              <ClmnBlkPtProps>
                                <CBPT>0</CBPT>
                                <ST>19</ST>
                                <SON>4</SON>
                                <VOFFF><![CDATA[=IF(§A¿0,5,0,1,18,7,1,0,0,0,FALSE,FALSE§Z¿=0,0,§A¿0,5,0,1,18,8,1,0,0,0,FALSE,FALSE§Z¿/ABS(§A¿0,5,0,1,18,7,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18,7,6,-1,0,0,FALSE,FALSE§Z¿=0,0,§A¿0,5,0,1,18,8,6,-1,0,0,FALSE,FALSE§Z¿/ABS(§A¿0,5,0,1,18,7,6,-1,0,0,FALSE,FALSE§Z¿))]]></VOFFF>
                              </ClmnBlkPtProps>
                            </ClmnBlkPt>
                          </ClmnBlkPts>
                        </ClmnBlk>
                        <ClmnBlk>
                          <ClmnBlkProps>
                            <FCPT>0</FCPT>
                            <FCN>19</FCN>
                            <LCPT>0</LCPT>
                            <LCN>19</LCN>
                          </ClmnBlkProps>
                          <ClmnBlkPts>
                            <ClmnBlkPt>
                              <ClmnBlkPtProps>
                                <CBPT>0</CBPT>
                                <ST>42</ST>
                                <SON>4</SON>
                                <VOFFF><![CDATA[=SUM(INDEX(§A¿0,4,1,1,16,2,1,0,0,0,FALSE,TRUE,1,16,2,1,0,1,0,FALSE,TRUE§Z¿,1,§A¿0,5,0,1,6,5,1,-1,0,0,TRUE,FALSE§Z¿):INDEX(§A¿0,4,1,1,16,2,1,0,0,0,FALSE,TRUE,1,16,2,1,0,1,0,FALSE,TRUE§Z¿,1,§A¿0,5,0,1,7,6,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20</FCN>
                            <LCPT>0</LCPT>
                            <LCN>20</LCN>
                          </ClmnBlkProps>
                          <ClmnBlkPts>
                            <ClmnBlkPt>
                              <ClmnBlkPtProps>
                                <CBPT>0</CBPT>
                                <ST>42</ST>
                                <SON>4</SON>
                                <VOFFF><![CDATA[=SUM(INDEX(§A¿0,2,1,1,12,2,1,0,0,0,FALSE,TRUE,1,12,2,1,0,1,0,FALSE,TRUE§Z¿,1,§A¿0,5,0,1,6,6,1,-1,0,0,TRUE,FALSE§Z¿):INDEX(§A¿0,2,1,1,12,2,1,0,0,0,FALSE,TRUE,1,12,2,1,0,1,0,FALSE,TRUE§Z¿,1,§A¿0,5,0,1,7,7,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21</FCN>
                            <LCPT>0</LCPT>
                            <LCN>21</LCN>
                          </ClmnBlkProps>
                          <ClmnBlkPts>
                            <ClmnBlkPt>
                              <ClmnBlkPtProps>
                                <CBPT>0</CBPT>
                                <ST>18</ST>
                                <SON>4</SON>
                                <VOFFF><![CDATA[=§A¿0,5,0,1,18,10,1,0,0,0,FALSE,FALSE§Z¿-§A¿0,5,0,1,18,11,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0,5,0,1,18,10,6,-1,0,0,FALSE,FALSE§Z¿-§A¿0,5,0,1,18,11,6,-1,0,0,FALSE,FALSE§Z¿]]></VOFFF>
                              </ClmnBlkPtProps>
                            </ClmnBlkPt>
                          </ClmnBlkPts>
                        </ClmnBlk>
                        <ClmnBlk>
                          <ClmnBlkProps>
                            <FCPT>0</FCPT>
                            <FCN>22</FCN>
                            <LCPT>0</LCPT>
                            <LCN>22</LCN>
                          </ClmnBlkProps>
                          <ClmnBlkPts>
                            <ClmnBlkPt>
                              <ClmnBlkPtProps>
                                <CBPT>0</CBPT>
                                <ST>19</ST>
                                <SON>4</SON>
                                <VOFFF><![CDATA[=IF(§A¿0,5,0,1,18,11,1,0,0,0,FALSE,FALSE§Z¿=0,0,§A¿0,5,0,1,18,12,1,0,0,0,FALSE,FALSE§Z¿/ABS(§A¿0,5,0,1,18,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18,11,6,-1,0,0,FALSE,FALSE§Z¿=0,0,§A¿0,5,0,1,18,12,6,-1,0,0,FALSE,FALSE§Z¿/ABS(§A¿0,5,0,1,18,11,6,-1,0,0,FALSE,FALSE§Z¿))]]></VOFFF>
                              </ClmnBlkPtProps>
                            </ClmnBlkPt>
                          </ClmnBlkPts>
                        </ClmnBlk>
                      </ClmnBlks>
                      <SubTtls>
                        <SubTtl>
                          <Ctgs>
                            <Ctg>
                              <CtgProps>
                                <R>4</R>
                              </CtgProps>
                            </Ctg>
                          </Ctgs>
                        </SubTtl>
                      </SubTtls>
                      <TtlCtg>
                        <TtlCtgProps>
                          <R>1</R>
                        </TtlCtgProps>
                      </TtlCtg>
                    </Elmt>
                    <Elmt>
                      <ElmtProps>
                        <CPT>2</CPT>
                      </ElmtProps>
                      <TtlCtg>
                        <TtlCtgProps>
                          <R>4</R>
                        </TtlCtgProps>
                      </TtlCtg>
                    </Elmt>
                    <Elmt>
                      <ElmtProps>
                        <CPT>0</CPT>
                        <TOT>False</TOT>
                        <EGN>3</EGN>
                      </ElmtProps>
                      <ClmnBlks>
                        <ClmnBlk>
                          <ClmnBlkProps>
                            <FCPT>0</FCPT>
                            <FCN>2</FCN>
                            <LCPT>0</LCPT>
                            <LCN>7</LCN>
                          </ClmnBlkProps>
                          <ClmnBlkPts>
                            <ClmnBlkPt>
                              <ClmnBlkPtProps>
                                <CBPT>0</CBPT>
                                <ST>6</ST>
                                <MC>True</MC>
                                <VOFFF><![CDATA[=§A¿0,3,0,1,15,1,1,0,0,0,FALSE,FALSE§Z¿]]></VOFFF>
                                <UDAV><![CDATA[<CategoriesGroupName> Category <CategoryNumber>]]></UDAV>
                              </ClmnBlkPtProps>
                            </ClmnBlkPt>
                            <ClmnBlkPt>
                              <ClmnBlkPtProps>
                                <CBPT>1</CBPT>
                                <ST>6</ST>
                                <MC>True</MC>
                                <VOFFF><![CDATA[="Total "&§A¿0,5,0,1,20,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42</ST>
                                <SON>4</SON>
                                <VOFFF><![CDATA[=-INDEX(§A¿0,3,1,1,15,2,1,0,0,0,FALSE,TRUE,1,15,2,1,0,1,0,FALSE,TRUE§Z¿,§A¿0,5,0,1,7,2,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10</FCN>
                            <LCPT>0</LCPT>
                            <LCN>10</LCN>
                          </ClmnBlkProps>
                          <ClmnBlkPts>
                            <ClmnBlkPt>
                              <ClmnBlkPtProps>
                                <CBPT>0</CBPT>
                                <ST>42</ST>
                                <SON>4</SON>
                                <VOFFF><![CDATA[=-INDEX(§A¿0,2,1,1,14,2,1,0,0,0,FALSE,TRUE,1,14,2,1,0,1,0,FALSE,TRUE§Z¿,§A¿0,5,0,1,7,3,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11</FCN>
                            <LCPT>0</LCPT>
                            <LCN>11</LCN>
                          </ClmnBlkProps>
                          <ClmnBlkPts>
                            <ClmnBlkPt>
                              <ClmnBlkPtProps>
                                <CBPT>0</CBPT>
                                <ST>18</ST>
                                <SON>4</SON>
                                <VOFFF><![CDATA[=§A¿0,5,0,1,20,2,1,0,0,0,FALSE,FALSE§Z¿-§A¿0,5,0,1,20,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12</FCN>
                            <LCPT>0</LCPT>
                            <LCN>12</LCN>
                          </ClmnBlkProps>
                          <ClmnBlkPts>
                            <ClmnBlkPt>
                              <ClmnBlkPtProps>
                                <CBPT>0</CBPT>
                                <ST>19</ST>
                                <SON>4</SON>
                                <VOFFF><![CDATA[=IF(§A¿0,5,0,1,20,3,1,0,0,0,FALSE,FALSE§Z¿=0,0,§A¿0,5,0,1,20,4,1,0,0,0,FALSE,FALSE§Z¿/ABS(§A¿0,5,0,1,20,3,1,0,0,0,FALSE,FALSE§Z¿))]]></VOFFF>
                              </ClmnBlkPtProps>
                            </ClmnBlkPt>
                            <ClmnBlkPt>
                              <ClmnBlkPtProps>
                                <CBPT>1</CBPT>
                                <ST>19</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19</ST>
                                <VOFFF><![CDATA[=IF(§A¿0,5,0,1,20,3,6,-1,0,0,FALSE,FALSE§Z¿=0,0,§A¿0,5,0,1,20,4,6,-1,0,0,FALSE,FALSE§Z¿/ABS(§A¿0,5,0,1,20,3,6,-1,0,0,FALSE,FALSE§Z¿))]]></VOFFF>
                              </ClmnBlkPtProps>
                            </ClmnBlkPt>
                          </ClmnBlkPts>
                        </ClmnBlk>
                        <ClmnBlk>
                          <ClmnBlkProps>
                            <FCPT>0</FCPT>
                            <FCN>14</FCN>
                            <LCPT>0</LCPT>
                            <LCN>14</LCN>
                          </ClmnBlkProps>
                          <ClmnBlkPts>
                            <ClmnBlkPt>
                              <ClmnBlkPtProps>
                                <CBPT>0</CBPT>
                                <ST>42</ST>
                                <SON>4</SON>
                                <VOFFF><![CDATA[=-SUM(INDEX(§A¿0,3,1,1,15,2,1,0,0,0,FALSE,TRUE,1,15,2,1,0,1,0,FALSE,TRUE§Z¿,1,§A¿0,5,0,1,6,3,1,-1,0,0,TRUE,FALSE§Z¿):INDEX(§A¿0,3,1,1,15,2,1,0,0,0,FALSE,TRUE,1,15,2,1,0,1,0,FALSE,TRUE§Z¿,1,§A¿0,5,0,1,7,4,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15</FCN>
                            <LCPT>0</LCPT>
                            <LCN>15</LCN>
                          </ClmnBlkProps>
                          <ClmnBlkPts>
                            <ClmnBlkPt>
                              <ClmnBlkPtProps>
                                <CBPT>0</CBPT>
                                <ST>42</ST>
                                <SON>4</SON>
                                <VOFFF><![CDATA[=-SUM(INDEX(§A¿0,2,1,1,14,2,1,0,0,0,FALSE,TRUE,1,14,2,1,0,1,0,FALSE,TRUE§Z¿,1,§A¿0,5,0,1,6,4,1,-1,0,0,TRUE,FALSE§Z¿):INDEX(§A¿0,2,1,1,14,2,1,0,0,0,FALSE,TRUE,1,14,2,1,0,1,0,FALSE,TRUE§Z¿,1,§A¿0,5,0,1,7,5,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16</FCN>
                            <LCPT>0</LCPT>
                            <LCN>16</LCN>
                          </ClmnBlkProps>
                          <ClmnBlkPts>
                            <ClmnBlkPt>
                              <ClmnBlkPtProps>
                                <CBPT>0</CBPT>
                                <ST>18</ST>
                                <SON>4</SON>
                                <VOFFF><![CDATA[=§A¿0,5,0,1,20,6,1,0,0,0,FALSE,FALSE§Z¿-§A¿0,5,0,1,20,7,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17</FCN>
                            <LCPT>0</LCPT>
                            <LCN>17</LCN>
                          </ClmnBlkProps>
                          <ClmnBlkPts>
                            <ClmnBlkPt>
                              <ClmnBlkPtProps>
                                <CBPT>0</CBPT>
                                <ST>19</ST>
                                <SON>4</SON>
                                <VOFFF><![CDATA[=IF(§A¿0,5,0,1,20,7,1,0,0,0,FALSE,FALSE§Z¿=0,0,§A¿0,5,0,1,20,8,1,0,0,0,FALSE,FALSE§Z¿/ABS(§A¿0,5,0,1,20,7,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0,7,6,-1,0,0,FALSE,FALSE§Z¿=0,0,§A¿0,5,0,1,20,8,6,-1,0,0,FALSE,FALSE§Z¿/ABS(§A¿0,5,0,1,20,7,6,-1,0,0,FALSE,FALSE§Z¿))]]></VOFFF>
                              </ClmnBlkPtProps>
                            </ClmnBlkPt>
                          </ClmnBlkPts>
                        </ClmnBlk>
                        <ClmnBlk>
                          <ClmnBlkProps>
                            <FCPT>0</FCPT>
                            <FCN>19</FCN>
                            <LCPT>0</LCPT>
                            <LCN>19</LCN>
                          </ClmnBlkProps>
                          <ClmnBlkPts>
                            <ClmnBlkPt>
                              <ClmnBlkPtProps>
                                <CBPT>0</CBPT>
                                <ST>42</ST>
                                <SON>4</SON>
                                <VOFFF><![CDATA[=SUM(INDEX(§A¿0,4,1,1,20,2,1,0,0,0,FALSE,TRUE,1,20,2,1,0,1,0,FALSE,TRUE§Z¿,1,§A¿0,5,0,1,6,5,1,-1,0,0,TRUE,FALSE§Z¿):INDEX(§A¿0,4,1,1,20,2,1,0,0,0,FALSE,TRUE,1,20,2,1,0,1,0,FALSE,TRUE§Z¿,1,§A¿0,5,0,1,7,6,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20</FCN>
                            <LCPT>0</LCPT>
                            <LCN>20</LCN>
                          </ClmnBlkProps>
                          <ClmnBlkPts>
                            <ClmnBlkPt>
                              <ClmnBlkPtProps>
                                <CBPT>0</CBPT>
                                <ST>42</ST>
                                <SON>4</SON>
                                <VOFFF><![CDATA[=-SUM(INDEX(§A¿0,2,1,1,14,2,1,0,0,0,FALSE,TRUE,1,14,2,1,0,1,0,FALSE,TRUE§Z¿,1,§A¿0,5,0,1,6,6,1,-1,0,0,TRUE,FALSE§Z¿):INDEX(§A¿0,2,1,1,14,2,1,0,0,0,FALSE,TRUE,1,14,2,1,0,1,0,FALSE,TRUE§Z¿,1,§A¿0,5,0,1,7,7,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21</FCN>
                            <LCPT>0</LCPT>
                            <LCN>21</LCN>
                          </ClmnBlkProps>
                          <ClmnBlkPts>
                            <ClmnBlkPt>
                              <ClmnBlkPtProps>
                                <CBPT>0</CBPT>
                                <ST>42</ST>
                                <SON>4</SON>
                                <VOFFF><![CDATA[=§A¿0,5,0,1,20,10,1,0,0,0,FALSE,FALSE§Z¿-§A¿0,5,0,1,20,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22</FCN>
                            <LCPT>0</LCPT>
                            <LCN>22</LCN>
                          </ClmnBlkProps>
                          <ClmnBlkPts>
                            <ClmnBlkPt>
                              <ClmnBlkPtProps>
                                <CBPT>0</CBPT>
                                <ST>19</ST>
                                <SON>4</SON>
                                <VOFFF><![CDATA[=IF(§A¿0,5,0,1,20,11,1,0,0,0,FALSE,FALSE§Z¿=0,0,§A¿0,5,0,1,20,12,1,0,0,0,FALSE,FALSE§Z¿/ABS(§A¿0,5,0,1,20,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0,11,6,-1,0,0,FALSE,FALSE§Z¿=0,0,§A¿0,5,0,1,20,12,6,-1,0,0,FALSE,FALSE§Z¿/ABS(§A¿0,5,0,1,20,11,6,-1,0,0,FALSE,FALSE§Z¿))]]></VOFFF>
                              </ClmnBlkPtProps>
                            </ClmnBlkPt>
                          </ClmnBlkPts>
                        </ClmnBlk>
                      </ClmnBlks>
                      <SubTtls>
                        <SubTtl>
                          <Ctgs>
                            <Ctg>
                              <CtgProps>
                                <R>4</R>
                              </CtgProps>
                            </Ctg>
                            <Ctg>
                              <CtgProps>
                                <R>4</R>
                              </CtgProps>
                            </Ctg>
                            <Ctg>
                              <CtgProps>
                                <R>4</R>
                              </CtgProps>
                            </Ctg>
                            <Ctg>
                              <CtgProps>
                                <R>4</R>
                              </CtgProps>
                            </Ctg>
                            <Ctg>
                              <CtgProps>
                                <R>4</R>
                              </CtgProps>
                            </Ctg>
                            <Ctg>
                              <CtgProps>
                                <R>4</R>
                              </CtgProps>
                            </Ctg>
                            <Ctg>
                              <CtgProps>
                                <R>4</R>
                              </CtgProps>
                            </Ctg>
                            <Ctg>
                              <CtgProps>
                                <R>4</R>
                              </CtgProps>
                            </Ctg>
                            <Ctg>
                              <CtgProps>
                                <R>4</R>
                              </CtgProps>
                            </Ctg>
                            <Ctg>
                              <CtgProps>
                                <R>6</R>
                              </CtgProps>
                            </Ctg>
                            <Ctg>
                              <CtgProps>
                                <R>6</R>
                              </CtgProps>
                            </Ctg>
                            <Ctg>
                              <CtgProps>
                                <R>6</R>
                              </CtgProps>
                            </Ctg>
                          </Ctgs>
                        </SubTtl>
                      </SubTtls>
                      <TtlCtg>
                        <TtlCtgProps>
                          <R>1</R>
                        </TtlCtgProps>
                      </TtlCtg>
                    </Elmt>
                    <Elmt>
                      <ElmtProps>
                        <CPT>2</CPT>
                      </ElmtProps>
                      <TtlCtg>
                        <TtlCtgProps>
                          <R>4</R>
                        </TtlCtgProps>
                      </TtlCtg>
                    </Elmt>
                    <Elmt>
                      <ElmtProps>
                        <CPT>0</CPT>
                        <TOT>False</TOT>
                        <EGN>7</EGN>
                      </ElmtProps>
                      <ClmnBlks>
                        <ClmnBlk>
                          <ClmnBlkProps>
                            <FCPT>0</FCPT>
                            <FCN>2</FCN>
                            <LCPT>0</LCPT>
                            <LCN>7</LCN>
                          </ClmnBlkProps>
                          <ClmnBlkPts>
                            <ClmnBlkPt>
                              <ClmnBlkPtProps>
                                <CBPT>0</CBPT>
                                <ST>6</ST>
                                <MC>True</MC>
                                <VOFFF><![CDATA[=§A¿0,3,0,1,17,1,1,0,0,0,FALSE,FALSE§Z¿]]></VOFFF>
                                <UDAV><![CDATA[<CategoriesGroupName> Category <CategoryNumber>]]></UDAV>
                              </ClmnBlkPtProps>
                            </ClmnBlkPt>
                            <ClmnBlkPt>
                              <ClmnBlkPtProps>
                                <CBPT>1</CBPT>
                                <ST>6</ST>
                                <MC>True</MC>
                                <VOFFF><![CDATA[="Total "&§A¿0,5,0,1,22,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42</ST>
                                <SON>4</SON>
                                <VOFFF><![CDATA[=-INDEX(§A¿0,3,1,1,17,2,1,0,0,0,FALSE,TRUE,1,17,2,1,0,1,0,FALSE,TRUE§Z¿,§A¿0,5,0,1,7,2,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10</FCN>
                            <LCPT>0</LCPT>
                            <LCN>10</LCN>
                          </ClmnBlkProps>
                          <ClmnBlkPts>
                            <ClmnBlkPt>
                              <ClmnBlkPtProps>
                                <CBPT>0</CBPT>
                                <ST>42</ST>
                                <SON>4</SON>
                                <VOFFF><![CDATA[=-INDEX(§A¿0,2,1,1,16,2,1,0,0,0,FALSE,TRUE,1,16,2,1,0,1,0,FALSE,TRUE§Z¿,§A¿0,5,0,1,7,3,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11</FCN>
                            <LCPT>0</LCPT>
                            <LCN>11</LCN>
                          </ClmnBlkProps>
                          <ClmnBlkPts>
                            <ClmnBlkPt>
                              <ClmnBlkPtProps>
                                <CBPT>0</CBPT>
                                <ST>42</ST>
                                <SON>4</SON>
                                <VOFFF><![CDATA[=§A¿0,5,0,1,22,2,1,0,0,0,FALSE,FALSE§Z¿-§A¿0,5,0,1,22,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12</FCN>
                            <LCPT>0</LCPT>
                            <LCN>12</LCN>
                          </ClmnBlkProps>
                          <ClmnBlkPts>
                            <ClmnBlkPt>
                              <ClmnBlkPtProps>
                                <CBPT>0</CBPT>
                                <ST>19</ST>
                                <SON>4</SON>
                                <VOFFF><![CDATA[=IF(§A¿0,5,0,1,22,3,1,0,0,0,FALSE,FALSE§Z¿=0,0,§A¿0,5,0,1,22,4,1,0,0,0,FALSE,FALSE§Z¿/ABS(§A¿0,5,0,1,22,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2,3,6,-1,0,0,FALSE,FALSE§Z¿=0,0,§A¿0,5,0,1,22,4,6,-1,0,0,FALSE,FALSE§Z¿/ABS(§A¿0,5,0,1,22,3,6,-1,0,0,FALSE,FALSE§Z¿))]]></VOFFF>
                              </ClmnBlkPtProps>
                            </ClmnBlkPt>
                          </ClmnBlkPts>
                        </ClmnBlk>
                        <ClmnBlk>
                          <ClmnBlkProps>
                            <FCPT>0</FCPT>
                            <FCN>14</FCN>
                            <LCPT>0</LCPT>
                            <LCN>14</LCN>
                          </ClmnBlkProps>
                          <ClmnBlkPts>
                            <ClmnBlkPt>
                              <ClmnBlkPtProps>
                                <CBPT>0</CBPT>
                                <ST>42</ST>
                                <SON>4</SON>
                                <VOFFF><![CDATA[=-SUM(INDEX(§A¿0,3,1,1,17,2,1,0,0,0,FALSE,TRUE,1,17,2,1,0,1,0,FALSE,TRUE§Z¿,1,§A¿0,5,0,1,6,3,1,-1,0,0,TRUE,FALSE§Z¿):INDEX(§A¿0,3,1,1,17,2,1,0,0,0,FALSE,TRUE,1,17,2,1,0,1,0,FALSE,TRUE§Z¿,1,§A¿0,5,0,1,7,4,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15</FCN>
                            <LCPT>0</LCPT>
                            <LCN>15</LCN>
                          </ClmnBlkProps>
                          <ClmnBlkPts>
                            <ClmnBlkPt>
                              <ClmnBlkPtProps>
                                <CBPT>0</CBPT>
                                <ST>42</ST>
                                <SON>4</SON>
                                <VOFFF><![CDATA[=-SUM(INDEX(§A¿0,2,1,1,16,2,1,0,0,0,FALSE,TRUE,1,16,2,1,0,1,0,FALSE,TRUE§Z¿,1,§A¿0,5,0,1,6,4,1,-1,0,0,TRUE,FALSE§Z¿):INDEX(§A¿0,2,1,1,16,2,1,0,0,0,FALSE,TRUE,1,16,2,1,0,1,0,FALSE,TRUE§Z¿,1,§A¿0,5,0,1,7,5,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16</FCN>
                            <LCPT>0</LCPT>
                            <LCN>16</LCN>
                          </ClmnBlkProps>
                          <ClmnBlkPts>
                            <ClmnBlkPt>
                              <ClmnBlkPtProps>
                                <CBPT>0</CBPT>
                                <ST>18</ST>
                                <SON>4</SON>
                                <VOFFF><![CDATA[=§A¿0,5,0,1,22,6,1,0,0,0,FALSE,FALSE§Z¿-§A¿0,5,0,1,22,7,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17</FCN>
                            <LCPT>0</LCPT>
                            <LCN>17</LCN>
                          </ClmnBlkProps>
                          <ClmnBlkPts>
                            <ClmnBlkPt>
                              <ClmnBlkPtProps>
                                <CBPT>0</CBPT>
                                <ST>19</ST>
                                <SON>4</SON>
                                <VOFFF><![CDATA[=IF(§A¿0,5,0,1,22,7,1,0,0,0,FALSE,FALSE§Z¿=0,0,§A¿0,5,0,1,22,8,1,0,0,0,FALSE,FALSE§Z¿/ABS(§A¿0,5,0,1,22,7,1,0,0,0,FALSE,FALSE§Z¿))]]></VOFFF>
                              </ClmnBlkPtProps>
                            </ClmnBlkPt>
                            <ClmnBlkPt>
                              <ClmnBlkPtProps>
                                <CBPT>1</CBPT>
                                <ST>19</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19</ST>
                                <VOFFF><![CDATA[=IF(§A¿0,5,0,1,22,7,6,-1,0,0,FALSE,FALSE§Z¿=0,0,§A¿0,5,0,1,22,8,6,-1,0,0,FALSE,FALSE§Z¿/ABS(§A¿0,5,0,1,22,7,6,-1,0,0,FALSE,FALSE§Z¿))]]></VOFFF>
                              </ClmnBlkPtProps>
                            </ClmnBlkPt>
                          </ClmnBlkPts>
                        </ClmnBlk>
                        <ClmnBlk>
                          <ClmnBlkProps>
                            <FCPT>0</FCPT>
                            <FCN>19</FCN>
                            <LCPT>0</LCPT>
                            <LCN>19</LCN>
                          </ClmnBlkProps>
                          <ClmnBlkPts>
                            <ClmnBlkPt>
                              <ClmnBlkPtProps>
                                <CBPT>0</CBPT>
                                <ST>42</ST>
                                <SON>4</SON>
                                <VOFFF><![CDATA[=SUM(INDEX(§A¿0,4,1,1,24,2,1,0,0,0,FALSE,TRUE,1,24,2,1,0,1,0,FALSE,TRUE§Z¿,1,§A¿0,5,0,1,6,5,1,-1,0,0,TRUE,FALSE§Z¿):INDEX(§A¿0,4,1,1,24,2,1,0,0,0,FALSE,TRUE,1,24,2,1,0,1,0,FALSE,TRUE§Z¿,1,§A¿0,5,0,1,7,6,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20</FCN>
                            <LCPT>0</LCPT>
                            <LCN>20</LCN>
                          </ClmnBlkProps>
                          <ClmnBlkPts>
                            <ClmnBlkPt>
                              <ClmnBlkPtProps>
                                <CBPT>0</CBPT>
                                <ST>42</ST>
                                <SON>4</SON>
                                <VOFFF><![CDATA[=-SUM(INDEX(§A¿0,2,1,1,16,2,1,0,0,0,FALSE,TRUE,1,16,2,1,0,1,0,FALSE,TRUE§Z¿,1,§A¿0,5,0,1,6,6,1,-1,0,0,TRUE,FALSE§Z¿):INDEX(§A¿0,2,1,1,16,2,1,0,0,0,FALSE,TRUE,1,16,2,1,0,1,0,FALSE,TRUE§Z¿,1,§A¿0,5,0,1,7,7,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21</FCN>
                            <LCPT>0</LCPT>
                            <LCN>21</LCN>
                          </ClmnBlkProps>
                          <ClmnBlkPts>
                            <ClmnBlkPt>
                              <ClmnBlkPtProps>
                                <CBPT>0</CBPT>
                                <ST>42</ST>
                                <SON>4</SON>
                                <VOFFF><![CDATA[=§A¿0,5,0,1,22,10,1,0,0,0,FALSE,FALSE§Z¿-§A¿0,5,0,1,22,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22</FCN>
                            <LCPT>0</LCPT>
                            <LCN>22</LCN>
                          </ClmnBlkProps>
                          <ClmnBlkPts>
                            <ClmnBlkPt>
                              <ClmnBlkPtProps>
                                <CBPT>0</CBPT>
                                <ST>19</ST>
                                <SON>4</SON>
                                <VOFFF><![CDATA[=IF(§A¿0,5,0,1,22,11,1,0,0,0,FALSE,FALSE§Z¿=0,0,§A¿0,5,0,1,22,12,1,0,0,0,FALSE,FALSE§Z¿/ABS(§A¿0,5,0,1,22,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2,11,6,-1,0,0,FALSE,FALSE§Z¿=0,0,§A¿0,5,0,1,22,12,6,-1,0,0,FALSE,FALSE§Z¿/ABS(§A¿0,5,0,1,22,11,6,-1,0,0,FALSE,FALSE§Z¿))]]></VOFFF>
                              </ClmnBlkPtProps>
                            </ClmnBlkPt>
                          </ClmnBlkPts>
                        </ClmnBlk>
                      </ClmnBlks>
                      <SubTtls>
                        <SubTtl>
                          <Ctgs>
                            <Ctg>
                              <CtgProps>
                                <R>4</R>
                              </CtgProps>
                            </Ctg>
                          </Ctgs>
                        </SubTtl>
                      </SubTtls>
                      <TtlCtg>
                        <TtlCtgProps>
                          <R>1</R>
                        </TtlCtgProps>
                      </TtlCtg>
                    </Elmt>
                    <Elmt>
                      <ElmtProps>
                        <CPT>2</CPT>
                      </ElmtProps>
                      <TtlCtg>
                        <TtlCtgProps>
                          <R>2</R>
                        </TtlCtgProps>
                      </TtlCtg>
                    </Elmt>
                    <Elmt>
                      <ElmtProps>
                        <CPT>2</CPT>
                      </ElmtProps>
                      <ClmnBlks>
                        <ClmnBlk>
                          <ClmnBlkProps>
                            <FCPT>0</FCPT>
                            <FCN>2</FCN>
                            <LCPT>0</LCPT>
                            <LCN>2</LCN>
                          </ClmnBlkProps>
                          <ClmnBlkPts>
                            <ClmnBlkPt>
                              <ClmnBlkPtProps>
                                <CBPT>5</CBPT>
                                <ST>5</ST>
                                <VOFFF><![CDATA[EBITDA Margin]]></VOFFF>
                              </ClmnBlkPtProps>
                            </ClmnBlkPt>
                          </ClmnBlkPts>
                        </ClmnBlk>
                        <ClmnBlk>
                          <ClmnBlkProps>
                            <FCPT>0</FCPT>
                            <FCN>9</FCN>
                            <LCPT>0</LCPT>
                            <LCN>9</LCN>
                          </ClmnBlkProps>
                          <ClmnBlkPts>
                            <ClmnBlkPt>
                              <ClmnBlkPtProps>
                                <CBPT>5</CBPT>
                                <ST>42</ST>
                                <SON>2</SON>
                                <VOFFF><![CDATA[=§A¿0,5,0,1,15,2,1,-1,0,0,FALSE,FALSE§Z¿+§A¿0,5,0,1,18,2,6,-1,0,0,FALSE,FALSE§Z¿+§A¿0,5,0,1,20,2,6,-1,0,0,FALSE,FALSE§Z¿+§A¿0,5,0,1,22,2,6,-1,0,0,FALSE,FALSE§Z¿]]></VOFFF>
                              </ClmnBlkPtProps>
                            </ClmnBlkPt>
                          </ClmnBlkPts>
                        </ClmnBlk>
                        <ClmnBlk>
                          <ClmnBlkProps>
                            <FCPT>0</FCPT>
                            <FCN>10</FCN>
                            <LCPT>0</LCPT>
                            <LCN>10</LCN>
                          </ClmnBlkProps>
                          <ClmnBlkPts>
                            <ClmnBlkPt>
                              <ClmnBlkPtProps>
                                <CBPT>5</CBPT>
                                <ST>42</ST>
                                <SON>2</SON>
                                <VOFFF><![CDATA[=§A¿0,5,0,1,15,3,1,-1,0,0,FALSE,FALSE§Z¿+§A¿0,5,0,1,18,3,6,-1,0,0,FALSE,FALSE§Z¿+§A¿0,5,0,1,20,3,6,-1,0,0,FALSE,FALSE§Z¿+§A¿0,5,0,1,22,3,6,-1,0,0,FALSE,FALSE§Z¿]]></VOFFF>
                              </ClmnBlkPtProps>
                            </ClmnBlkPt>
                          </ClmnBlkPts>
                        </ClmnBlk>
                        <ClmnBlk>
                          <ClmnBlkProps>
                            <FCPT>0</FCPT>
                            <FCN>11</FCN>
                            <LCPT>0</LCPT>
                            <LCN>11</LCN>
                          </ClmnBlkProps>
                          <ClmnBlkPts>
                            <ClmnBlkPt>
                              <ClmnBlkPtProps>
                                <CBPT>5</CBPT>
                                <ST>42</ST>
                                <SON>2</SON>
                                <VOFFF><![CDATA[=§A¿0,5,0,1,15,4,1,-1,0,0,FALSE,FALSE§Z¿+§A¿0,5,0,1,18,4,6,-1,0,0,FALSE,FALSE§Z¿+§A¿0,5,0,1,20,4,6,-1,0,0,FALSE,FALSE§Z¿+§A¿0,5,0,1,22,4,6,-1,0,0,FALSE,FALSE§Z¿]]></VOFFF>
                              </ClmnBlkPtProps>
                            </ClmnBlkPt>
                          </ClmnBlkPts>
                        </ClmnBlk>
                        <ClmnBlk>
                          <ClmnBlkProps>
                            <FCPT>0</FCPT>
                            <FCN>12</FCN>
                            <LCPT>0</LCPT>
                            <LCN>12</LCN>
                          </ClmnBlkProps>
                          <ClmnBlkPts>
                            <ClmnBlkPt>
                              <ClmnBlkPtProps>
                                <CBPT>5</CBPT>
                                <ST>43</ST>
                                <SON>2</SON>
                                <VOFFF><![CDATA[=IF(§A¿0,5,0,1,24,3,1,-1,0,0,FALSE,FALSE§Z¿=0,0,§A¿0,5,0,1,24,4,1,-1,0,0,FALSE,FALSE§Z¿/ABS(§A¿0,5,0,1,24,3,1,-1,0,0,FALSE,FALSE§Z¿))]]></VOFFF>
                              </ClmnBlkPtProps>
                            </ClmnBlkPt>
                          </ClmnBlkPts>
                        </ClmnBlk>
                        <ClmnBlk>
                          <ClmnBlkProps>
                            <FCPT>0</FCPT>
                            <FCN>14</FCN>
                            <LCPT>0</LCPT>
                            <LCN>14</LCN>
                          </ClmnBlkProps>
                          <ClmnBlkPts>
                            <ClmnBlkPt>
                              <ClmnBlkPtProps>
                                <CBPT>5</CBPT>
                                <ST>42</ST>
                                <SON>2</SON>
                                <VOFFF><![CDATA[=§A¿0,5,0,1,15,6,1,-1,0,0,FALSE,FALSE§Z¿+§A¿0,5,0,1,18,6,6,-1,0,0,FALSE,FALSE§Z¿+§A¿0,5,0,1,20,6,6,-1,0,0,FALSE,FALSE§Z¿+§A¿0,5,0,1,22,6,6,-1,0,0,FALSE,FALSE§Z¿]]></VOFFF>
                              </ClmnBlkPtProps>
                            </ClmnBlkPt>
                          </ClmnBlkPts>
                        </ClmnBlk>
                        <ClmnBlk>
                          <ClmnBlkProps>
                            <FCPT>0</FCPT>
                            <FCN>15</FCN>
                            <LCPT>0</LCPT>
                            <LCN>15</LCN>
                          </ClmnBlkProps>
                          <ClmnBlkPts>
                            <ClmnBlkPt>
                              <ClmnBlkPtProps>
                                <CBPT>5</CBPT>
                                <ST>42</ST>
                                <SON>2</SON>
                                <VOFFF><![CDATA[=§A¿0,5,0,1,15,7,1,-1,0,0,FALSE,FALSE§Z¿+§A¿0,5,0,1,18,7,6,-1,0,0,FALSE,FALSE§Z¿+§A¿0,5,0,1,20,7,6,-1,0,0,FALSE,FALSE§Z¿+§A¿0,5,0,1,22,7,6,-1,0,0,FALSE,FALSE§Z¿]]></VOFFF>
                              </ClmnBlkPtProps>
                            </ClmnBlkPt>
                          </ClmnBlkPts>
                        </ClmnBlk>
                        <ClmnBlk>
                          <ClmnBlkProps>
                            <FCPT>0</FCPT>
                            <FCN>16</FCN>
                            <LCPT>0</LCPT>
                            <LCN>16</LCN>
                          </ClmnBlkProps>
                          <ClmnBlkPts>
                            <ClmnBlkPt>
                              <ClmnBlkPtProps>
                                <CBPT>5</CBPT>
                                <ST>42</ST>
                                <SON>2</SON>
                                <VOFFF><![CDATA[=§A¿0,5,0,1,15,8,1,-1,0,0,FALSE,FALSE§Z¿+§A¿0,5,0,1,18,8,6,-1,0,0,FALSE,FALSE§Z¿+§A¿0,5,0,1,20,8,6,-1,0,0,FALSE,FALSE§Z¿+§A¿0,5,0,1,22,8,6,-1,0,0,FALSE,FALSE§Z¿]]></VOFFF>
                              </ClmnBlkPtProps>
                            </ClmnBlkPt>
                          </ClmnBlkPts>
                        </ClmnBlk>
                        <ClmnBlk>
                          <ClmnBlkProps>
                            <FCPT>0</FCPT>
                            <FCN>17</FCN>
                            <LCPT>0</LCPT>
                            <LCN>17</LCN>
                          </ClmnBlkProps>
                          <ClmnBlkPts>
                            <ClmnBlkPt>
                              <ClmnBlkPtProps>
                                <CBPT>5</CBPT>
                                <ST>43</ST>
                                <SON>2</SON>
                                <VOFFF><![CDATA[=IF(§A¿0,5,0,1,24,7,1,-1,0,0,FALSE,FALSE§Z¿=0,0,§A¿0,5,0,1,24,8,1,-1,0,0,FALSE,FALSE§Z¿/ABS(§A¿0,5,0,1,24,7,1,-1,0,0,FALSE,FALSE§Z¿))]]></VOFFF>
                              </ClmnBlkPtProps>
                            </ClmnBlkPt>
                          </ClmnBlkPts>
                        </ClmnBlk>
                        <ClmnBlk>
                          <ClmnBlkProps>
                            <FCPT>0</FCPT>
                            <FCN>19</FCN>
                            <LCPT>0</LCPT>
                            <LCN>19</LCN>
                          </ClmnBlkProps>
                          <ClmnBlkPts>
                            <ClmnBlkPt>
                              <ClmnBlkPtProps>
                                <CBPT>5</CBPT>
                                <ST>42</ST>
                                <SON>2</SON>
                                <VOFFF><![CDATA[=§A¿0,5,0,1,15,10,1,-1,0,0,FALSE,FALSE§Z¿+§A¿0,5,0,1,18,10,6,-1,0,0,FALSE,FALSE§Z¿+§A¿0,5,0,1,20,10,6,-1,0,0,FALSE,FALSE§Z¿+§A¿0,5,0,1,22,10,6,-1,0,0,FALSE,FALSE§Z¿]]></VOFFF>
                              </ClmnBlkPtProps>
                            </ClmnBlkPt>
                          </ClmnBlkPts>
                        </ClmnBlk>
                        <ClmnBlk>
                          <ClmnBlkProps>
                            <FCPT>0</FCPT>
                            <FCN>20</FCN>
                            <LCPT>0</LCPT>
                            <LCN>20</LCN>
                          </ClmnBlkProps>
                          <ClmnBlkPts>
                            <ClmnBlkPt>
                              <ClmnBlkPtProps>
                                <CBPT>5</CBPT>
                                <ST>42</ST>
                                <SON>2</SON>
                                <VOFFF><![CDATA[=§A¿0,5,0,1,15,11,1,-1,0,0,FALSE,FALSE§Z¿+§A¿0,5,0,1,18,11,6,-1,0,0,FALSE,FALSE§Z¿+§A¿0,5,0,1,20,11,6,-1,0,0,FALSE,FALSE§Z¿+§A¿0,5,0,1,22,11,6,-1,0,0,FALSE,FALSE§Z¿]]></VOFFF>
                              </ClmnBlkPtProps>
                            </ClmnBlkPt>
                          </ClmnBlkPts>
                        </ClmnBlk>
                        <ClmnBlk>
                          <ClmnBlkProps>
                            <FCPT>0</FCPT>
                            <FCN>21</FCN>
                            <LCPT>0</LCPT>
                            <LCN>21</LCN>
                          </ClmnBlkProps>
                          <ClmnBlkPts>
                            <ClmnBlkPt>
                              <ClmnBlkPtProps>
                                <CBPT>5</CBPT>
                                <ST>42</ST>
                                <SON>2</SON>
                                <VOFFF><![CDATA[=§A¿0,5,0,1,15,12,1,-1,0,0,FALSE,FALSE§Z¿+§A¿0,5,0,1,18,12,6,-1,0,0,FALSE,FALSE§Z¿+§A¿0,5,0,1,20,12,6,-1,0,0,FALSE,FALSE§Z¿+§A¿0,5,0,1,22,12,6,-1,0,0,FALSE,FALSE§Z¿]]></VOFFF>
                              </ClmnBlkPtProps>
                            </ClmnBlkPt>
                          </ClmnBlkPts>
                        </ClmnBlk>
                        <ClmnBlk>
                          <ClmnBlkProps>
                            <FCPT>0</FCPT>
                            <FCN>22</FCN>
                            <LCPT>0</LCPT>
                            <LCN>22</LCN>
                          </ClmnBlkProps>
                          <ClmnBlkPts>
                            <ClmnBlkPt>
                              <ClmnBlkPtProps>
                                <CBPT>5</CBPT>
                                <ST>43</ST>
                                <SON>2</SON>
                                <VOFFF><![CDATA[=IF(§A¿0,5,0,1,24,11,1,-1,0,0,FALSE,FALSE§Z¿=0,0,§A¿0,5,0,1,24,12,1,-1,0,0,FALSE,FALSE§Z¿/ABS(§A¿0,5,0,1,24,11,1,-1,0,0,FALSE,FALSE§Z¿))]]></VOFFF>
                              </ClmnBlkPtProps>
                            </ClmnBlkPt>
                          </ClmnBlkPts>
                        </ClmnBlk>
                      </ClmnBlks>
                      <TtlCtg>
                        <TtlCtgProps>
                          <R>1</R>
                        </TtlCtgProps>
                      </TtlCtg>
                    </Elmt>
                    <Elmt>
                      <ElmtProps>
                        <CPT>2</CPT>
                      </ElmtProps>
                      <ClmnBlks>
                        <ClmnBlk>
                          <ClmnBlkProps>
                            <FCPT>0</FCPT>
                            <FCN>2</FCN>
                            <LCPT>0</LCPT>
                            <LCN>2</LCN>
                          </ClmnBlkProps>
                          <ClmnBlkPts>
                            <ClmnBlkPt>
                              <ClmnBlkPtProps>
                                <CBPT>5</CBPT>
                                <ST>40</ST>
                                <SON>10</SON>
                                <VOFFF><![CDATA[EBITDA Margin %]]></VOFFF>
                              </ClmnBlkPtProps>
                            </ClmnBlkPt>
                          </ClmnBlkPts>
                        </ClmnBlk>
                        <ClmnBlk>
                          <ClmnBlkProps>
                            <FCPT>0</FCPT>
                            <FCN>9</FCN>
                            <LCPT>0</LCPT>
                            <LCN>9</LCN>
                          </ClmnBlkProps>
                          <ClmnBlkPts>
                            <ClmnBlkPt>
                              <ClmnBlkPtProps>
                                <CBPT>5</CBPT>
                                <ST>43</ST>
                                <SON>10</SON>
                                <VOFFF><![CDATA[=IF(§A¿0,5,0,1,11,2,6,-1,0,0,TRUE,FALSE§Z¿=0,0,§A¿0,5,0,1,24,2,1,-1,0,0,FALSE,FALSE§Z¿/§A¿0,5,0,1,11,2,6,-1,0,0,TRUE,FALSE§Z¿)]]></VOFFF>
                              </ClmnBlkPtProps>
                            </ClmnBlkPt>
                          </ClmnBlkPts>
                        </ClmnBlk>
                        <ClmnBlk>
                          <ClmnBlkProps>
                            <FCPT>0</FCPT>
                            <FCN>10</FCN>
                            <LCPT>0</LCPT>
                            <LCN>10</LCN>
                          </ClmnBlkProps>
                          <ClmnBlkPts>
                            <ClmnBlkPt>
                              <ClmnBlkPtProps>
                                <CBPT>5</CBPT>
                                <ST>43</ST>
                                <SON>10</SON>
                                <VOFFF><![CDATA[=IF(§A¿0,5,0,1,11,3,6,-1,0,0,TRUE,FALSE§Z¿=0,0,§A¿0,5,0,1,24,3,1,-1,0,0,FALSE,FALSE§Z¿/§A¿0,5,0,1,11,3,6,-1,0,0,TRUE,FALSE§Z¿)]]></VOFFF>
                              </ClmnBlkPtProps>
                            </ClmnBlkPt>
                          </ClmnBlkPts>
                        </ClmnBlk>
                        <ClmnBlk>
                          <ClmnBlkProps>
                            <FCPT>0</FCPT>
                            <FCN>12</FCN>
                            <LCPT>0</LCPT>
                            <LCN>12</LCN>
                          </ClmnBlkProps>
                          <ClmnBlkPts>
                            <ClmnBlkPt>
                              <ClmnBlkPtProps>
                                <CBPT>5</CBPT>
                                <ST>43</ST>
                                <SON>10</SON>
                                <VOFFF><![CDATA[=§A¿0,5,0,1,25,2,1,-1,0,0,FALSE,FALSE§Z¿-§A¿0,5,0,1,25,3,1,-1,0,0,FALSE,FALSE§Z¿]]></VOFFF>
                              </ClmnBlkPtProps>
                            </ClmnBlkPt>
                          </ClmnBlkPts>
                        </ClmnBlk>
                        <ClmnBlk>
                          <ClmnBlkProps>
                            <FCPT>0</FCPT>
                            <FCN>14</FCN>
                            <LCPT>0</LCPT>
                            <LCN>14</LCN>
                          </ClmnBlkProps>
                          <ClmnBlkPts>
                            <ClmnBlkPt>
                              <ClmnBlkPtProps>
                                <CBPT>5</CBPT>
                                <ST>43</ST>
                                <SON>10</SON>
                                <VOFFF><![CDATA[=IF(§A¿0,5,0,1,11,6,6,-1,0,0,TRUE,FALSE§Z¿=0,0,§A¿0,5,0,1,24,6,1,-1,0,0,FALSE,FALSE§Z¿/§A¿0,5,0,1,11,6,6,-1,0,0,TRUE,FALSE§Z¿)]]></VOFFF>
                              </ClmnBlkPtProps>
                            </ClmnBlkPt>
                          </ClmnBlkPts>
                        </ClmnBlk>
                        <ClmnBlk>
                          <ClmnBlkProps>
                            <FCPT>0</FCPT>
                            <FCN>15</FCN>
                            <LCPT>0</LCPT>
                            <LCN>15</LCN>
                          </ClmnBlkProps>
                          <ClmnBlkPts>
                            <ClmnBlkPt>
                              <ClmnBlkPtProps>
                                <CBPT>5</CBPT>
                                <ST>43</ST>
                                <SON>10</SON>
                                <VOFFF><![CDATA[=IF(§A¿0,5,0,1,11,7,6,-1,0,0,TRUE,FALSE§Z¿=0,0,§A¿0,5,0,1,24,7,1,-1,0,0,FALSE,FALSE§Z¿/§A¿0,5,0,1,11,7,6,-1,0,0,TRUE,FALSE§Z¿)]]></VOFFF>
                              </ClmnBlkPtProps>
                            </ClmnBlkPt>
                          </ClmnBlkPts>
                        </ClmnBlk>
                        <ClmnBlk>
                          <ClmnBlkProps>
                            <FCPT>0</FCPT>
                            <FCN>17</FCN>
                            <LCPT>0</LCPT>
                            <LCN>17</LCN>
                          </ClmnBlkProps>
                          <ClmnBlkPts>
                            <ClmnBlkPt>
                              <ClmnBlkPtProps>
                                <CBPT>5</CBPT>
                                <ST>43</ST>
                                <SON>10</SON>
                                <VOFFF><![CDATA[=§A¿0,5,0,1,25,5,1,-1,0,0,FALSE,FALSE§Z¿-§A¿0,5,0,1,25,6,1,-1,0,0,FALSE,FALSE§Z¿]]></VOFFF>
                              </ClmnBlkPtProps>
                            </ClmnBlkPt>
                          </ClmnBlkPts>
                        </ClmnBlk>
                        <ClmnBlk>
                          <ClmnBlkProps>
                            <FCPT>0</FCPT>
                            <FCN>19</FCN>
                            <LCPT>0</LCPT>
                            <LCN>19</LCN>
                          </ClmnBlkProps>
                          <ClmnBlkPts>
                            <ClmnBlkPt>
                              <ClmnBlkPtProps>
                                <CBPT>5</CBPT>
                                <ST>43</ST>
                                <SON>10</SON>
                                <VOFFF><![CDATA[=IF(§A¿0,5,0,1,11,10,6,-1,0,0,TRUE,FALSE§Z¿=0,0,§A¿0,5,0,1,24,10,1,-1,0,0,FALSE,FALSE§Z¿/§A¿0,5,0,1,11,10,6,-1,0,0,TRUE,FALSE§Z¿)]]></VOFFF>
                              </ClmnBlkPtProps>
                            </ClmnBlkPt>
                          </ClmnBlkPts>
                        </ClmnBlk>
                        <ClmnBlk>
                          <ClmnBlkProps>
                            <FCPT>0</FCPT>
                            <FCN>20</FCN>
                            <LCPT>0</LCPT>
                            <LCN>20</LCN>
                          </ClmnBlkProps>
                          <ClmnBlkPts>
                            <ClmnBlkPt>
                              <ClmnBlkPtProps>
                                <CBPT>5</CBPT>
                                <ST>43</ST>
                                <SON>10</SON>
                                <VOFFF><![CDATA[=IF(§A¿0,5,0,1,11,11,6,-1,0,0,TRUE,FALSE§Z¿=0,0,§A¿0,5,0,1,24,11,1,-1,0,0,FALSE,FALSE§Z¿/§A¿0,5,0,1,11,11,6,-1,0,0,TRUE,FALSE§Z¿)]]></VOFFF>
                              </ClmnBlkPtProps>
                            </ClmnBlkPt>
                          </ClmnBlkPts>
                        </ClmnBlk>
                        <ClmnBlk>
                          <ClmnBlkProps>
                            <FCPT>0</FCPT>
                            <FCN>22</FCN>
                            <LCPT>0</LCPT>
                            <LCN>22</LCN>
                          </ClmnBlkProps>
                          <ClmnBlkPts>
                            <ClmnBlkPt>
                              <ClmnBlkPtProps>
                                <CBPT>5</CBPT>
                                <ST>43</ST>
                                <SON>10</SON>
                                <VOFFF><![CDATA[=§A¿0,5,0,1,25,8,1,-1,0,0,FALSE,FALSE§Z¿-§A¿0,5,0,1,25,9,1,-1,0,0,FALSE,FALSE§Z¿]]></VOFFF>
                              </ClmnBlkPtProps>
                            </ClmnBlkPt>
                          </ClmnBlkPts>
                        </ClmnBlk>
                      </ClmnBlks>
                      <TtlCtg>
                        <TtlCtgProps>
                          <R>1</R>
                        </TtlCtgProps>
                      </TtlCtg>
                    </Elmt>
                    <Elmt>
                      <ElmtProps>
                        <CPT>2</CPT>
                      </ElmtProps>
                      <TtlCtg>
                        <TtlCtgProps>
                          <R>1</R>
                        </TtlCtgProps>
                      </TtlCtg>
                    </Elmt>
                    <Elmt>
                      <ElmtProps>
                        <CPT>0</CPT>
                        <TOT>False</TOT>
                        <EGN>4</EGN>
                      </ElmtProps>
                      <ClmnBlks>
                        <ClmnBlk>
                          <ClmnBlkProps>
                            <FCPT>0</FCPT>
                            <FCN>2</FCN>
                            <LCPT>0</LCPT>
                            <LCN>7</LCN>
                          </ClmnBlkProps>
                          <ClmnBlkPts>
                            <ClmnBlkPt>
                              <ClmnBlkPtProps>
                                <CBPT>0</CBPT>
                                <ST>6</ST>
                                <MC>True</MC>
                                <VOFFF><![CDATA[=§A¿0,3,0,1,21,1,1,0,0,0,FALSE,FALSE§Z¿]]></VOFFF>
                                <UDAV><![CDATA[<CategoriesGroupName> Category <CategoryNumber>]]></UDAV>
                              </ClmnBlkPtProps>
                            </ClmnBlkPt>
                            <ClmnBlkPt>
                              <ClmnBlkPtProps>
                                <CBPT>1</CBPT>
                                <ST>6</ST>
                                <MC>True</MC>
                                <VOFFF><![CDATA[="Total "&§A¿0,5,0,1,27,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42</ST>
                                <SON>4</SON>
                                <VOFFF><![CDATA[=-INDEX(§A¿0,3,1,1,21,2,1,0,0,0,FALSE,TRUE,1,21,2,1,0,1,0,FALSE,TRUE§Z¿,§A¿0,5,0,1,7,2,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10</FCN>
                            <LCPT>0</LCPT>
                            <LCN>10</LCN>
                          </ClmnBlkProps>
                          <ClmnBlkPts>
                            <ClmnBlkPt>
                              <ClmnBlkPtProps>
                                <CBPT>0</CBPT>
                                <ST>42</ST>
                                <SON>4</SON>
                                <VOFFF><![CDATA[=-INDEX(§A¿0,2,1,1,20,2,1,0,0,0,FALSE,TRUE,1,20,2,1,0,1,0,FALSE,TRUE§Z¿,§A¿0,5,0,1,7,3,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11</FCN>
                            <LCPT>0</LCPT>
                            <LCN>11</LCN>
                          </ClmnBlkProps>
                          <ClmnBlkPts>
                            <ClmnBlkPt>
                              <ClmnBlkPtProps>
                                <CBPT>0</CBPT>
                                <ST>42</ST>
                                <SON>4</SON>
                                <VOFFF><![CDATA[=§A¿0,5,0,1,27,2,1,0,0,0,FALSE,FALSE§Z¿-§A¿0,5,0,1,27,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12</FCN>
                            <LCPT>0</LCPT>
                            <LCN>12</LCN>
                          </ClmnBlkProps>
                          <ClmnBlkPts>
                            <ClmnBlkPt>
                              <ClmnBlkPtProps>
                                <CBPT>0</CBPT>
                                <ST>19</ST>
                                <SON>4</SON>
                                <VOFFF><![CDATA[=IF(§A¿0,5,0,1,27,3,1,0,0,0,FALSE,FALSE§Z¿=0,0,§A¿0,5,0,1,27,4,1,0,0,0,FALSE,FALSE§Z¿/ABS(§A¿0,5,0,1,27,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7,3,6,-1,0,0,FALSE,FALSE§Z¿=0,0,§A¿0,5,0,1,27,4,6,-1,0,0,FALSE,FALSE§Z¿/ABS(§A¿0,5,0,1,27,3,6,-1,0,0,FALSE,FALSE§Z¿))]]></VOFFF>
                              </ClmnBlkPtProps>
                            </ClmnBlkPt>
                          </ClmnBlkPts>
                        </ClmnBlk>
                        <ClmnBlk>
                          <ClmnBlkProps>
                            <FCPT>0</FCPT>
                            <FCN>14</FCN>
                            <LCPT>0</LCPT>
                            <LCN>14</LCN>
                          </ClmnBlkProps>
                          <ClmnBlkPts>
                            <ClmnBlkPt>
                              <ClmnBlkPtProps>
                                <CBPT>0</CBPT>
                                <ST>18</ST>
                                <SON>4</SON>
                                <VOFFF><![CDATA[=-SUM(INDEX(§A¿0,3,1,1,21,2,1,0,0,0,FALSE,TRUE,1,21,2,1,0,1,0,FALSE,TRUE§Z¿,1,§A¿0,5,0,1,6,3,1,-1,0,0,TRUE,FALSE§Z¿):INDEX(§A¿0,3,1,1,21,2,1,0,0,0,FALSE,TRUE,1,21,2,1,0,1,0,FALSE,TRUE§Z¿,1,§A¿0,5,0,1,7,4,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15</FCN>
                            <LCPT>0</LCPT>
                            <LCN>15</LCN>
                          </ClmnBlkProps>
                          <ClmnBlkPts>
                            <ClmnBlkPt>
                              <ClmnBlkPtProps>
                                <CBPT>0</CBPT>
                                <ST>18</ST>
                                <SON>4</SON>
                                <VOFFF><![CDATA[=-SUM(INDEX(§A¿0,2,1,1,20,2,1,0,0,0,FALSE,TRUE,1,20,2,1,0,1,0,FALSE,TRUE§Z¿,1,§A¿0,5,0,1,6,4,1,-1,0,0,TRUE,FALSE§Z¿):INDEX(§A¿0,2,1,1,20,2,1,0,0,0,FALSE,TRUE,1,20,2,1,0,1,0,FALSE,TRUE§Z¿,1,§A¿0,5,0,1,7,5,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16</FCN>
                            <LCPT>0</LCPT>
                            <LCN>16</LCN>
                          </ClmnBlkProps>
                          <ClmnBlkPts>
                            <ClmnBlkPt>
                              <ClmnBlkPtProps>
                                <CBPT>0</CBPT>
                                <ST>18</ST>
                                <SON>4</SON>
                                <VOFFF><![CDATA[=-§A¿0,5,0,1,27,7,1,0,0,0,FALSE,FALSE§Z¿+§A¿0,5,0,1,27,6,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17</FCN>
                            <LCPT>0</LCPT>
                            <LCN>17</LCN>
                          </ClmnBlkProps>
                          <ClmnBlkPts>
                            <ClmnBlkPt>
                              <ClmnBlkPtProps>
                                <CBPT>0</CBPT>
                                <ST>19</ST>
                                <SON>4</SON>
                                <VOFFF><![CDATA[=IF(§A¿0,5,0,1,27,7,1,0,0,0,FALSE,FALSE§Z¿=0,0,§A¿0,5,0,1,27,8,1,0,0,0,FALSE,FALSE§Z¿/ABS(§A¿0,5,0,1,27,7,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7,7,6,-1,0,0,FALSE,FALSE§Z¿=0,0,§A¿0,5,0,1,27,8,6,-1,0,0,FALSE,FALSE§Z¿/ABS(§A¿0,5,0,1,27,7,6,-1,0,0,FALSE,FALSE§Z¿))]]></VOFFF>
                              </ClmnBlkPtProps>
                            </ClmnBlkPt>
                          </ClmnBlkPts>
                        </ClmnBlk>
                        <ClmnBlk>
                          <ClmnBlkProps>
                            <FCPT>0</FCPT>
                            <FCN>19</FCN>
                            <LCPT>0</LCPT>
                            <LCN>19</LCN>
                          </ClmnBlkProps>
                          <ClmnBlkPts>
                            <ClmnBlkPt>
                              <ClmnBlkPtProps>
                                <CBPT>0</CBPT>
                                <ST>42</ST>
                                <SON>4</SON>
                                <VOFFF><![CDATA[=SUM(INDEX(§A¿0,4,1,1,30,2,1,0,0,0,FALSE,TRUE,1,30,2,1,0,1,0,FALSE,TRUE§Z¿,1,§A¿0,5,0,1,6,5,1,-1,0,0,TRUE,FALSE§Z¿):INDEX(§A¿0,4,1,1,30,2,1,0,0,0,FALSE,TRUE,1,30,2,1,0,1,0,FALSE,TRUE§Z¿,1,§A¿0,5,0,1,7,6,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20</FCN>
                            <LCPT>0</LCPT>
                            <LCN>20</LCN>
                          </ClmnBlkProps>
                          <ClmnBlkPts>
                            <ClmnBlkPt>
                              <ClmnBlkPtProps>
                                <CBPT>0</CBPT>
                                <ST>42</ST>
                                <SON>4</SON>
                                <VOFFF><![CDATA[=-SUM(INDEX(§A¿0,2,1,1,20,2,1,0,0,0,FALSE,TRUE,1,20,2,1,0,1,0,FALSE,TRUE§Z¿,1,§A¿0,5,0,1,6,6,1,-1,0,0,TRUE,FALSE§Z¿):INDEX(§A¿0,2,1,1,20,2,1,0,0,0,FALSE,TRUE,1,20,2,1,0,1,0,FALSE,TRUE§Z¿,1,§A¿0,5,0,1,7,7,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21</FCN>
                            <LCPT>0</LCPT>
                            <LCN>21</LCN>
                          </ClmnBlkProps>
                          <ClmnBlkPts>
                            <ClmnBlkPt>
                              <ClmnBlkPtProps>
                                <CBPT>0</CBPT>
                                <ST>42</ST>
                                <SON>4</SON>
                                <VOFFF><![CDATA[=§A¿0,5,0,1,27,10,1,0,0,0,FALSE,FALSE§Z¿-§A¿0,5,0,1,27,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22</FCN>
                            <LCPT>0</LCPT>
                            <LCN>22</LCN>
                          </ClmnBlkProps>
                          <ClmnBlkPts>
                            <ClmnBlkPt>
                              <ClmnBlkPtProps>
                                <CBPT>0</CBPT>
                                <ST>19</ST>
                                <SON>4</SON>
                                <VOFFF><![CDATA[=IF(§A¿0,5,0,1,27,11,1,0,0,0,FALSE,FALSE§Z¿=0,0,§A¿0,5,0,1,27,12,1,0,0,0,FALSE,FALSE§Z¿/ABS(§A¿0,5,0,1,27,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7,11,6,-1,0,0,FALSE,FALSE§Z¿=0,0,§A¿0,5,0,1,27,12,6,-1,0,0,FALSE,FALSE§Z¿/ABS(§A¿0,5,0,1,27,11,6,-1,0,0,FALSE,FALSE§Z¿))]]></VOFFF>
                              </ClmnBlkPtProps>
                            </ClmnBlkPt>
                          </ClmnBlkPts>
                        </ClmnBlk>
                      </ClmnBlks>
                      <SubTtls>
                        <SubTtl>
                          <CatSpan>
                            <CatSpanProps>
                              <CC>2</CC>
                              <R>4</R>
                            </CatSpanProps>
                          </CatSpan>
                        </SubTtl>
                      </SubTtls>
                      <TtlCtg>
                        <TtlCtgProps>
                          <R>1</R>
                        </TtlCtgProps>
                      </TtlCtg>
                    </Elmt>
                    <Elmt>
                      <ElmtProps>
                        <CPT>2</CPT>
                      </ElmtProps>
                      <TtlCtg>
                        <TtlCtgProps>
                          <R>2</R>
                        </TtlCtgProps>
                      </TtlCtg>
                    </Elmt>
                    <Elmt>
                      <ElmtProps>
                        <CPT>2</CPT>
                      </ElmtProps>
                      <ClmnBlks>
                        <ClmnBlk>
                          <ClmnBlkProps>
                            <FCPT>0</FCPT>
                            <FCN>2</FCN>
                            <LCPT>0</LCPT>
                            <LCN>2</LCN>
                          </ClmnBlkProps>
                          <ClmnBlkPts>
                            <ClmnBlkPt>
                              <ClmnBlkPtProps>
                                <CBPT>5</CBPT>
                                <ST>5</ST>
                                <VOFFF><![CDATA[EBIT Margin]]></VOFFF>
                              </ClmnBlkPtProps>
                            </ClmnBlkPt>
                          </ClmnBlkPts>
                        </ClmnBlk>
                        <ClmnBlk>
                          <ClmnBlkProps>
                            <FCPT>0</FCPT>
                            <FCN>9</FCN>
                            <LCPT>0</LCPT>
                            <LCN>9</LCN>
                          </ClmnBlkProps>
                          <ClmnBlkPts>
                            <ClmnBlkPt>
                              <ClmnBlkPtProps>
                                <CBPT>5</CBPT>
                                <ST>42</ST>
                                <SON>2</SON>
                                <VOFFF><![CDATA[=§A¿0,5,0,1,24,2,1,-1,0,0,FALSE,FALSE§Z¿+§A¿0,5,0,1,27,2,6,-1,0,0,FALSE,FALSE§Z¿]]></VOFFF>
                              </ClmnBlkPtProps>
                            </ClmnBlkPt>
                          </ClmnBlkPts>
                        </ClmnBlk>
                        <ClmnBlk>
                          <ClmnBlkProps>
                            <FCPT>0</FCPT>
                            <FCN>10</FCN>
                            <LCPT>0</LCPT>
                            <LCN>10</LCN>
                          </ClmnBlkProps>
                          <ClmnBlkPts>
                            <ClmnBlkPt>
                              <ClmnBlkPtProps>
                                <CBPT>5</CBPT>
                                <ST>42</ST>
                                <SON>2</SON>
                                <VOFFF><![CDATA[=§A¿0,5,0,1,24,3,1,-1,0,0,FALSE,FALSE§Z¿+§A¿0,5,0,1,27,3,6,-1,0,0,FALSE,FALSE§Z¿]]></VOFFF>
                              </ClmnBlkPtProps>
                            </ClmnBlkPt>
                          </ClmnBlkPts>
                        </ClmnBlk>
                        <ClmnBlk>
                          <ClmnBlkProps>
                            <FCPT>0</FCPT>
                            <FCN>11</FCN>
                            <LCPT>0</LCPT>
                            <LCN>11</LCN>
                          </ClmnBlkProps>
                          <ClmnBlkPts>
                            <ClmnBlkPt>
                              <ClmnBlkPtProps>
                                <CBPT>5</CBPT>
                                <ST>42</ST>
                                <SON>2</SON>
                                <VOFFF><![CDATA[=§A¿0,5,0,1,24,4,1,-1,0,0,FALSE,FALSE§Z¿+§A¿0,5,0,1,27,4,6,-1,0,0,FALSE,FALSE§Z¿]]></VOFFF>
                              </ClmnBlkPtProps>
                            </ClmnBlkPt>
                          </ClmnBlkPts>
                        </ClmnBlk>
                        <ClmnBlk>
                          <ClmnBlkProps>
                            <FCPT>0</FCPT>
                            <FCN>12</FCN>
                            <LCPT>0</LCPT>
                            <LCN>12</LCN>
                          </ClmnBlkProps>
                          <ClmnBlkPts>
                            <ClmnBlkPt>
                              <ClmnBlkPtProps>
                                <CBPT>5</CBPT>
                                <ST>19</ST>
                                <SON>2</SON>
                                <VOFFF><![CDATA[=IF(§A¿0,5,0,1,29,3,1,-1,0,0,FALSE,FALSE§Z¿=0,0,§A¿0,5,0,1,29,4,1,-1,0,0,FALSE,FALSE§Z¿/ABS(§A¿0,5,0,1,29,3,1,-1,0,0,FALSE,FALSE§Z¿))]]></VOFFF>
                              </ClmnBlkPtProps>
                            </ClmnBlkPt>
                          </ClmnBlkPts>
                        </ClmnBlk>
                        <ClmnBlk>
                          <ClmnBlkProps>
                            <FCPT>0</FCPT>
                            <FCN>14</FCN>
                            <LCPT>0</LCPT>
                            <LCN>14</LCN>
                          </ClmnBlkProps>
                          <ClmnBlkPts>
                            <ClmnBlkPt>
                              <ClmnBlkPtProps>
                                <CBPT>5</CBPT>
                                <ST>42</ST>
                                <SON>2</SON>
                                <VOFFF><![CDATA[=§A¿0,5,0,1,24,6,1,-1,0,0,FALSE,FALSE§Z¿+§A¿0,5,0,1,27,6,6,-1,0,0,FALSE,FALSE§Z¿]]></VOFFF>
                              </ClmnBlkPtProps>
                            </ClmnBlkPt>
                          </ClmnBlkPts>
                        </ClmnBlk>
                        <ClmnBlk>
                          <ClmnBlkProps>
                            <FCPT>0</FCPT>
                            <FCN>15</FCN>
                            <LCPT>0</LCPT>
                            <LCN>15</LCN>
                          </ClmnBlkProps>
                          <ClmnBlkPts>
                            <ClmnBlkPt>
                              <ClmnBlkPtProps>
                                <CBPT>5</CBPT>
                                <ST>42</ST>
                                <SON>2</SON>
                                <VOFFF><![CDATA[=§A¿0,5,0,1,24,7,1,-1,0,0,FALSE,FALSE§Z¿+§A¿0,5,0,1,27,7,6,-1,0,0,FALSE,FALSE§Z¿]]></VOFFF>
                              </ClmnBlkPtProps>
                            </ClmnBlkPt>
                          </ClmnBlkPts>
                        </ClmnBlk>
                        <ClmnBlk>
                          <ClmnBlkProps>
                            <FCPT>0</FCPT>
                            <FCN>16</FCN>
                            <LCPT>0</LCPT>
                            <LCN>16</LCN>
                          </ClmnBlkProps>
                          <ClmnBlkPts>
                            <ClmnBlkPt>
                              <ClmnBlkPtProps>
                                <CBPT>5</CBPT>
                                <ST>42</ST>
                                <SON>2</SON>
                                <VOFFF><![CDATA[=§A¿0,5,0,1,24,8,1,-1,0,0,FALSE,FALSE§Z¿+§A¿0,5,0,1,27,8,6,-1,0,0,FALSE,FALSE§Z¿]]></VOFFF>
                              </ClmnBlkPtProps>
                            </ClmnBlkPt>
                          </ClmnBlkPts>
                        </ClmnBlk>
                        <ClmnBlk>
                          <ClmnBlkProps>
                            <FCPT>0</FCPT>
                            <FCN>17</FCN>
                            <LCPT>0</LCPT>
                            <LCN>17</LCN>
                          </ClmnBlkProps>
                          <ClmnBlkPts>
                            <ClmnBlkPt>
                              <ClmnBlkPtProps>
                                <CBPT>5</CBPT>
                                <ST>19</ST>
                                <SON>2</SON>
                                <VOFFF><![CDATA[=IF(§A¿0,5,0,1,29,7,1,-1,0,0,FALSE,FALSE§Z¿=0,0,§A¿0,5,0,1,29,8,1,-1,0,0,FALSE,FALSE§Z¿/ABS(§A¿0,5,0,1,29,7,1,-1,0,0,FALSE,FALSE§Z¿))]]></VOFFF>
                              </ClmnBlkPtProps>
                            </ClmnBlkPt>
                          </ClmnBlkPts>
                        </ClmnBlk>
                        <ClmnBlk>
                          <ClmnBlkProps>
                            <FCPT>0</FCPT>
                            <FCN>19</FCN>
                            <LCPT>0</LCPT>
                            <LCN>19</LCN>
                          </ClmnBlkProps>
                          <ClmnBlkPts>
                            <ClmnBlkPt>
                              <ClmnBlkPtProps>
                                <CBPT>5</CBPT>
                                <ST>42</ST>
                                <SON>2</SON>
                                <VOFFF><![CDATA[=§A¿0,5,0,1,24,10,1,-1,0,0,FALSE,FALSE§Z¿+§A¿0,5,0,1,27,10,6,-1,0,0,FALSE,FALSE§Z¿]]></VOFFF>
                              </ClmnBlkPtProps>
                            </ClmnBlkPt>
                          </ClmnBlkPts>
                        </ClmnBlk>
                        <ClmnBlk>
                          <ClmnBlkProps>
                            <FCPT>0</FCPT>
                            <FCN>20</FCN>
                            <LCPT>0</LCPT>
                            <LCN>20</LCN>
                          </ClmnBlkProps>
                          <ClmnBlkPts>
                            <ClmnBlkPt>
                              <ClmnBlkPtProps>
                                <CBPT>5</CBPT>
                                <ST>42</ST>
                                <SON>2</SON>
                                <VOFFF><![CDATA[=§A¿0,5,0,1,24,11,1,-1,0,0,FALSE,FALSE§Z¿+§A¿0,5,0,1,27,11,6,-1,0,0,FALSE,FALSE§Z¿]]></VOFFF>
                              </ClmnBlkPtProps>
                            </ClmnBlkPt>
                          </ClmnBlkPts>
                        </ClmnBlk>
                        <ClmnBlk>
                          <ClmnBlkProps>
                            <FCPT>0</FCPT>
                            <FCN>21</FCN>
                            <LCPT>0</LCPT>
                            <LCN>21</LCN>
                          </ClmnBlkProps>
                          <ClmnBlkPts>
                            <ClmnBlkPt>
                              <ClmnBlkPtProps>
                                <CBPT>5</CBPT>
                                <ST>42</ST>
                                <SON>2</SON>
                                <VOFFF><![CDATA[=§A¿0,5,0,1,24,12,1,-1,0,0,FALSE,FALSE§Z¿+§A¿0,5,0,1,27,12,6,-1,0,0,FALSE,FALSE§Z¿]]></VOFFF>
                              </ClmnBlkPtProps>
                            </ClmnBlkPt>
                          </ClmnBlkPts>
                        </ClmnBlk>
                        <ClmnBlk>
                          <ClmnBlkProps>
                            <FCPT>0</FCPT>
                            <FCN>22</FCN>
                            <LCPT>0</LCPT>
                            <LCN>22</LCN>
                          </ClmnBlkProps>
                          <ClmnBlkPts>
                            <ClmnBlkPt>
                              <ClmnBlkPtProps>
                                <CBPT>5</CBPT>
                                <ST>19</ST>
                                <SON>2</SON>
                                <VOFFF><![CDATA[=IF(§A¿0,5,0,1,29,11,1,-1,0,0,FALSE,FALSE§Z¿=0,0,§A¿0,5,0,1,29,12,1,-1,0,0,FALSE,FALSE§Z¿/ABS(§A¿0,5,0,1,29,11,1,-1,0,0,FALSE,FALSE§Z¿))]]></VOFFF>
                              </ClmnBlkPtProps>
                            </ClmnBlkPt>
                          </ClmnBlkPts>
                        </ClmnBlk>
                      </ClmnBlks>
                      <TtlCtg>
                        <TtlCtgProps>
                          <R>1</R>
                        </TtlCtgProps>
                      </TtlCtg>
                    </Elmt>
                    <Elmt>
                      <ElmtProps>
                        <CPT>2</CPT>
                      </ElmtProps>
                      <ClmnBlks>
                        <ClmnBlk>
                          <ClmnBlkProps>
                            <FCPT>0</FCPT>
                            <FCN>2</FCN>
                            <LCPT>0</LCPT>
                            <LCN>2</LCN>
                          </ClmnBlkProps>
                          <ClmnBlkPts>
                            <ClmnBlkPt>
                              <ClmnBlkPtProps>
                                <CBPT>5</CBPT>
                                <ST>40</ST>
                                <SON>10</SON>
                                <VOFFF><![CDATA[EBIT Margin %]]></VOFFF>
                              </ClmnBlkPtProps>
                            </ClmnBlkPt>
                          </ClmnBlkPts>
                        </ClmnBlk>
                        <ClmnBlk>
                          <ClmnBlkProps>
                            <FCPT>0</FCPT>
                            <FCN>9</FCN>
                            <LCPT>0</LCPT>
                            <LCN>9</LCN>
                          </ClmnBlkProps>
                          <ClmnBlkPts>
                            <ClmnBlkPt>
                              <ClmnBlkPtProps>
                                <CBPT>5</CBPT>
                                <ST>43</ST>
                                <SON>10</SON>
                                <VOFFF><![CDATA[=IF(§A¿0,5,0,1,11,2,6,-1,0,0,TRUE,FALSE§Z¿=0,0,§A¿0,5,0,1,29,2,1,-1,0,0,FALSE,FALSE§Z¿/§A¿0,5,0,1,11,2,6,-1,0,0,TRUE,FALSE§Z¿)]]></VOFFF>
                              </ClmnBlkPtProps>
                            </ClmnBlkPt>
                          </ClmnBlkPts>
                        </ClmnBlk>
                        <ClmnBlk>
                          <ClmnBlkProps>
                            <FCPT>0</FCPT>
                            <FCN>10</FCN>
                            <LCPT>0</LCPT>
                            <LCN>10</LCN>
                          </ClmnBlkProps>
                          <ClmnBlkPts>
                            <ClmnBlkPt>
                              <ClmnBlkPtProps>
                                <CBPT>5</CBPT>
                                <ST>43</ST>
                                <SON>10</SON>
                                <VOFFF><![CDATA[=IF(§A¿0,5,0,1,11,3,6,-1,0,0,TRUE,FALSE§Z¿=0,0,§A¿0,5,0,1,29,3,1,-1,0,0,FALSE,FALSE§Z¿/§A¿0,5,0,1,11,3,6,-1,0,0,TRUE,FALSE§Z¿)]]></VOFFF>
                              </ClmnBlkPtProps>
                            </ClmnBlkPt>
                          </ClmnBlkPts>
                        </ClmnBlk>
                        <ClmnBlk>
                          <ClmnBlkProps>
                            <FCPT>0</FCPT>
                            <FCN>12</FCN>
                            <LCPT>0</LCPT>
                            <LCN>12</LCN>
                          </ClmnBlkProps>
                          <ClmnBlkPts>
                            <ClmnBlkPt>
                              <ClmnBlkPtProps>
                                <CBPT>5</CBPT>
                                <ST>43</ST>
                                <SON>10</SON>
                                <VOFFF><![CDATA[=§A¿0,5,0,1,30,2,1,-1,0,0,FALSE,FALSE§Z¿-§A¿0,5,0,1,30,3,1,-1,0,0,FALSE,FALSE§Z¿]]></VOFFF>
                              </ClmnBlkPtProps>
                            </ClmnBlkPt>
                          </ClmnBlkPts>
                        </ClmnBlk>
                        <ClmnBlk>
                          <ClmnBlkProps>
                            <FCPT>0</FCPT>
                            <FCN>14</FCN>
                            <LCPT>0</LCPT>
                            <LCN>14</LCN>
                          </ClmnBlkProps>
                          <ClmnBlkPts>
                            <ClmnBlkPt>
                              <ClmnBlkPtProps>
                                <CBPT>5</CBPT>
                                <ST>43</ST>
                                <SON>10</SON>
                                <VOFFF><![CDATA[=IF(§A¿0,5,0,1,11,6,6,-1,0,0,TRUE,FALSE§Z¿=0,0,§A¿0,5,0,1,29,6,1,-1,0,0,FALSE,FALSE§Z¿/§A¿0,5,0,1,11,6,6,-1,0,0,TRUE,FALSE§Z¿)]]></VOFFF>
                              </ClmnBlkPtProps>
                            </ClmnBlkPt>
                          </ClmnBlkPts>
                        </ClmnBlk>
                        <ClmnBlk>
                          <ClmnBlkProps>
                            <FCPT>0</FCPT>
                            <FCN>15</FCN>
                            <LCPT>0</LCPT>
                            <LCN>15</LCN>
                          </ClmnBlkProps>
                          <ClmnBlkPts>
                            <ClmnBlkPt>
                              <ClmnBlkPtProps>
                                <CBPT>5</CBPT>
                                <ST>43</ST>
                                <SON>10</SON>
                                <VOFFF><![CDATA[=IF(§A¿0,5,0,1,11,7,6,-1,0,0,TRUE,FALSE§Z¿=0,0,§A¿0,5,0,1,29,7,1,-1,0,0,FALSE,FALSE§Z¿/§A¿0,5,0,1,11,7,6,-1,0,0,TRUE,FALSE§Z¿)]]></VOFFF>
                              </ClmnBlkPtProps>
                            </ClmnBlkPt>
                          </ClmnBlkPts>
                        </ClmnBlk>
                        <ClmnBlk>
                          <ClmnBlkProps>
                            <FCPT>0</FCPT>
                            <FCN>17</FCN>
                            <LCPT>0</LCPT>
                            <LCN>17</LCN>
                          </ClmnBlkProps>
                          <ClmnBlkPts>
                            <ClmnBlkPt>
                              <ClmnBlkPtProps>
                                <CBPT>5</CBPT>
                                <ST>43</ST>
                                <SON>10</SON>
                                <VOFFF><![CDATA[=§A¿0,5,0,1,30,5,1,-1,0,0,FALSE,FALSE§Z¿-§A¿0,5,0,1,30,6,1,-1,0,0,FALSE,FALSE§Z¿]]></VOFFF>
                              </ClmnBlkPtProps>
                            </ClmnBlkPt>
                          </ClmnBlkPts>
                        </ClmnBlk>
                        <ClmnBlk>
                          <ClmnBlkProps>
                            <FCPT>0</FCPT>
                            <FCN>19</FCN>
                            <LCPT>0</LCPT>
                            <LCN>19</LCN>
                          </ClmnBlkProps>
                          <ClmnBlkPts>
                            <ClmnBlkPt>
                              <ClmnBlkPtProps>
                                <CBPT>5</CBPT>
                                <ST>43</ST>
                                <SON>10</SON>
                                <VOFFF><![CDATA[=IF(§A¿0,5,0,1,11,10,6,-1,0,0,TRUE,FALSE§Z¿=0,0,§A¿0,5,0,1,29,10,1,-1,0,0,FALSE,FALSE§Z¿/§A¿0,5,0,1,11,10,6,-1,0,0,TRUE,FALSE§Z¿)]]></VOFFF>
                              </ClmnBlkPtProps>
                            </ClmnBlkPt>
                          </ClmnBlkPts>
                        </ClmnBlk>
                        <ClmnBlk>
                          <ClmnBlkProps>
                            <FCPT>0</FCPT>
                            <FCN>20</FCN>
                            <LCPT>0</LCPT>
                            <LCN>20</LCN>
                          </ClmnBlkProps>
                          <ClmnBlkPts>
                            <ClmnBlkPt>
                              <ClmnBlkPtProps>
                                <CBPT>5</CBPT>
                                <ST>43</ST>
                                <SON>10</SON>
                                <VOFFF><![CDATA[=IF(§A¿0,5,0,1,11,11,6,-1,0,0,TRUE,FALSE§Z¿=0,0,§A¿0,5,0,1,29,11,1,-1,0,0,FALSE,FALSE§Z¿/§A¿0,5,0,1,11,11,6,-1,0,0,TRUE,FALSE§Z¿)]]></VOFFF>
                              </ClmnBlkPtProps>
                            </ClmnBlkPt>
                          </ClmnBlkPts>
                        </ClmnBlk>
                        <ClmnBlk>
                          <ClmnBlkProps>
                            <FCPT>0</FCPT>
                            <FCN>22</FCN>
                            <LCPT>0</LCPT>
                            <LCN>22</LCN>
                          </ClmnBlkProps>
                          <ClmnBlkPts>
                            <ClmnBlkPt>
                              <ClmnBlkPtProps>
                                <CBPT>5</CBPT>
                                <ST>43</ST>
                                <SON>10</SON>
                                <VOFFF><![CDATA[=§A¿0,5,0,1,30,8,1,-1,0,0,FALSE,FALSE§Z¿-§A¿0,5,0,1,30,9,1,-1,0,0,FALSE,FALSE§Z¿]]></VOFFF>
                              </ClmnBlkPtProps>
                            </ClmnBlkPt>
                          </ClmnBlkPts>
                        </ClmnBlk>
                      </ClmnBlks>
                      <TtlCtg>
                        <TtlCtgProps>
                          <R>1</R>
                        </TtlCtgProps>
                      </TtlCtg>
                    </Elmt>
                    <Elmt>
                      <ElmtProps>
                        <CPT>2</CPT>
                      </ElmtProps>
                      <TtlCtg>
                        <TtlCtgProps>
                          <R>1</R>
                        </TtlCtgProps>
                      </TtlCtg>
                    </Elmt>
                    <Elmt>
                      <ElmtProps>
                        <CPT>2</CPT>
                      </ElmtProps>
                      <ClmnBlks>
                        <ClmnBlk>
                          <ClmnBlkProps>
                            <FCPT>0</FCPT>
                            <FCN>2</FCN>
                            <LCPT>0</LCPT>
                            <LCN>2</LCN>
                          </ClmnBlkProps>
                          <ClmnBlkPts>
                            <ClmnBlkPt>
                              <ClmnBlkPtProps>
                                <CBPT>5</CBPT>
                                <ST>40</ST>
                                <VOFFF><![CDATA[Interest Income]]></VOFFF>
                              </ClmnBlkPtProps>
                            </ClmnBlkPt>
                          </ClmnBlkPts>
                        </ClmnBlk>
                        <ClmnBlk>
                          <ClmnBlkProps>
                            <FCPT>0</FCPT>
                            <FCN>9</FCN>
                            <LCPT>0</LCPT>
                            <LCN>9</LCN>
                          </ClmnBlkProps>
                          <ClmnBlkPts>
                            <ClmnBlkPt>
                              <ClmnBlkPtProps>
                                <CBPT>5</CBPT>
                                <ST>42</ST>
                                <VOFFF><![CDATA[=INDEX(§A¿0,3,1,1,25,2,1,-1,0,0,FALSE,TRUE,1,25,2,1,-1,1,0,FALSE,TRUE§Z¿,§A¿0,5,0,1,7,2,1,-1,0,0,TRUE,FALSE§Z¿)]]></VOFFF>
                              </ClmnBlkPtProps>
                            </ClmnBlkPt>
                          </ClmnBlkPts>
                        </ClmnBlk>
                        <ClmnBlk>
                          <ClmnBlkProps>
                            <FCPT>0</FCPT>
                            <FCN>10</FCN>
                            <LCPT>0</LCPT>
                            <LCN>10</LCN>
                          </ClmnBlkProps>
                          <ClmnBlkPts>
                            <ClmnBlkPt>
                              <ClmnBlkPtProps>
                                <CBPT>5</CBPT>
                                <ST>42</ST>
                                <VOFFF><![CDATA[=INDEX(§A¿0,2,1,1,24,2,1,-1,0,0,FALSE,TRUE,1,24,2,1,-1,1,0,FALSE,TRUE§Z¿,§A¿0,5,0,1,7,3,1,-1,0,0,TRUE,FALSE§Z¿)]]></VOFFF>
                              </ClmnBlkPtProps>
                            </ClmnBlkPt>
                          </ClmnBlkPts>
                        </ClmnBlk>
                        <ClmnBlk>
                          <ClmnBlkProps>
                            <FCPT>0</FCPT>
                            <FCN>11</FCN>
                            <LCPT>0</LCPT>
                            <LCN>11</LCN>
                          </ClmnBlkProps>
                          <ClmnBlkPts>
                            <ClmnBlkPt>
                              <ClmnBlkPtProps>
                                <CBPT>5</CBPT>
                                <ST>42</ST>
                                <VOFFF><![CDATA[=§A¿0,5,0,1,32,2,1,-1,0,0,FALSE,FALSE§Z¿-§A¿0,5,0,1,32,3,1,-1,0,0,FALSE,FALSE§Z¿]]></VOFFF>
                              </ClmnBlkPtProps>
                            </ClmnBlkPt>
                          </ClmnBlkPts>
                        </ClmnBlk>
                        <ClmnBlk>
                          <ClmnBlkProps>
                            <FCPT>0</FCPT>
                            <FCN>12</FCN>
                            <LCPT>0</LCPT>
                            <LCN>12</LCN>
                          </ClmnBlkProps>
                          <ClmnBlkPts>
                            <ClmnBlkPt>
                              <ClmnBlkPtProps>
                                <CBPT>5</CBPT>
                                <ST>19</ST>
                                <VOFFF><![CDATA[=IF(§A¿0,5,0,1,32,3,1,-1,0,0,FALSE,FALSE§Z¿=0,0,§A¿0,5,0,1,32,4,1,-1,0,0,FALSE,FALSE§Z¿/ABS(§A¿0,5,0,1,32,3,1,-1,0,0,FALSE,FALSE§Z¿))]]></VOFFF>
                              </ClmnBlkPtProps>
                            </ClmnBlkPt>
                          </ClmnBlkPts>
                        </ClmnBlk>
                        <ClmnBlk>
                          <ClmnBlkProps>
                            <FCPT>0</FCPT>
                            <FCN>14</FCN>
                            <LCPT>0</LCPT>
                            <LCN>14</LCN>
                          </ClmnBlkProps>
                          <ClmnBlkPts>
                            <ClmnBlkPt>
                              <ClmnBlkPtProps>
                                <CBPT>5</CBPT>
                                <ST>42</ST>
                                <VOFFF><![CDATA[=SUM(INDEX(§A¿0,3,1,1,25,2,1,-1,0,0,FALSE,TRUE,1,25,2,1,-1,1,0,FALSE,TRUE§Z¿,1,§A¿0,5,0,1,6,3,1,-1,0,0,TRUE,FALSE§Z¿):INDEX(§A¿0,3,1,1,25,2,1,-1,0,0,FALSE,TRUE,1,25,2,1,-1,1,0,FALSE,TRUE§Z¿,1,§A¿0,5,0,1,7,4,1,-1,0,0,TRUE,FALSE§Z¿))]]></VOFFF>
                              </ClmnBlkPtProps>
                            </ClmnBlkPt>
                          </ClmnBlkPts>
                        </ClmnBlk>
                        <ClmnBlk>
                          <ClmnBlkProps>
                            <FCPT>0</FCPT>
                            <FCN>15</FCN>
                            <LCPT>0</LCPT>
                            <LCN>15</LCN>
                          </ClmnBlkProps>
                          <ClmnBlkPts>
                            <ClmnBlkPt>
                              <ClmnBlkPtProps>
                                <CBPT>5</CBPT>
                                <ST>42</ST>
                                <VOFFF><![CDATA[=SUM(INDEX(§A¿0,2,1,1,24,2,1,-1,0,0,FALSE,TRUE,1,24,2,1,-1,1,0,FALSE,TRUE§Z¿,1,§A¿0,5,0,1,6,4,1,-1,0,0,TRUE,FALSE§Z¿):INDEX(§A¿0,2,1,1,24,2,1,-1,0,0,FALSE,TRUE,1,24,2,1,-1,1,0,FALSE,TRUE§Z¿,1,§A¿0,5,0,1,7,5,1,-1,0,0,TRUE,FALSE§Z¿))]]></VOFFF>
                              </ClmnBlkPtProps>
                            </ClmnBlkPt>
                          </ClmnBlkPts>
                        </ClmnBlk>
                        <ClmnBlk>
                          <ClmnBlkProps>
                            <FCPT>0</FCPT>
                            <FCN>16</FCN>
                            <LCPT>0</LCPT>
                            <LCN>16</LCN>
                          </ClmnBlkProps>
                          <ClmnBlkPts>
                            <ClmnBlkPt>
                              <ClmnBlkPtProps>
                                <CBPT>5</CBPT>
                                <ST>42</ST>
                                <VOFFF><![CDATA[=§A¿0,5,0,1,32,6,1,-1,0,0,FALSE,FALSE§Z¿-§A¿0,5,0,1,32,7,1,-1,0,0,FALSE,FALSE§Z¿]]></VOFFF>
                              </ClmnBlkPtProps>
                            </ClmnBlkPt>
                          </ClmnBlkPts>
                        </ClmnBlk>
                        <ClmnBlk>
                          <ClmnBlkProps>
                            <FCPT>0</FCPT>
                            <FCN>17</FCN>
                            <LCPT>0</LCPT>
                            <LCN>17</LCN>
                          </ClmnBlkProps>
                          <ClmnBlkPts>
                            <ClmnBlkPt>
                              <ClmnBlkPtProps>
                                <CBPT>5</CBPT>
                                <ST>19</ST>
                                <VOFFF><![CDATA[=IF(§A¿0,5,0,1,32,7,1,-1,0,0,FALSE,FALSE§Z¿=0,0,§A¿0,5,0,1,32,8,1,-1,0,0,FALSE,FALSE§Z¿/ABS(§A¿0,5,0,1,32,7,1,-1,0,0,FALSE,FALSE§Z¿))]]></VOFFF>
                              </ClmnBlkPtProps>
                            </ClmnBlkPt>
                          </ClmnBlkPts>
                        </ClmnBlk>
                        <ClmnBlk>
                          <ClmnBlkProps>
                            <FCPT>0</FCPT>
                            <FCN>19</FCN>
                            <LCPT>0</LCPT>
                            <LCN>19</LCN>
                          </ClmnBlkProps>
                          <ClmnBlkPts>
                            <ClmnBlkPt>
                              <ClmnBlkPtProps>
                                <CBPT>5</CBPT>
                                <ST>42</ST>
                                <VOFFF><![CDATA[=SUM(INDEX(§A¿0,4,1,1,36,2,1,-1,0,0,FALSE,TRUE,1,36,2,1,-1,1,0,FALSE,TRUE§Z¿,1,§A¿0,5,0,1,6,5,1,-1,0,0,TRUE,FALSE§Z¿):INDEX(§A¿0,4,1,1,36,2,1,-1,0,0,FALSE,TRUE,1,36,2,1,-1,1,0,FALSE,TRUE§Z¿,1,§A¿0,5,0,1,7,6,1,-1,0,0,TRUE,FALSE§Z¿))]]></VOFFF>
                              </ClmnBlkPtProps>
                            </ClmnBlkPt>
                          </ClmnBlkPts>
                        </ClmnBlk>
                        <ClmnBlk>
                          <ClmnBlkProps>
                            <FCPT>0</FCPT>
                            <FCN>20</FCN>
                            <LCPT>0</LCPT>
                            <LCN>20</LCN>
                          </ClmnBlkProps>
                          <ClmnBlkPts>
                            <ClmnBlkPt>
                              <ClmnBlkPtProps>
                                <CBPT>5</CBPT>
                                <ST>42</ST>
                                <VOFFF><![CDATA[=SUM(INDEX(§A¿0,2,1,1,24,2,1,-1,0,0,FALSE,TRUE,1,24,2,1,-1,1,0,FALSE,TRUE§Z¿,1,§A¿0,5,0,1,6,6,1,-1,0,0,TRUE,FALSE§Z¿):INDEX(§A¿0,2,1,1,24,2,1,-1,0,0,FALSE,TRUE,1,24,2,1,-1,1,0,FALSE,TRUE§Z¿,1,§A¿0,5,0,1,7,7,1,-1,0,0,TRUE,FALSE§Z¿))]]></VOFFF>
                              </ClmnBlkPtProps>
                            </ClmnBlkPt>
                          </ClmnBlkPts>
                        </ClmnBlk>
                        <ClmnBlk>
                          <ClmnBlkProps>
                            <FCPT>0</FCPT>
                            <FCN>21</FCN>
                            <LCPT>0</LCPT>
                            <LCN>21</LCN>
                          </ClmnBlkProps>
                          <ClmnBlkPts>
                            <ClmnBlkPt>
                              <ClmnBlkPtProps>
                                <CBPT>5</CBPT>
                                <ST>42</ST>
                                <VOFFF><![CDATA[=§A¿0,5,0,1,32,10,1,-1,0,0,FALSE,FALSE§Z¿-§A¿0,5,0,1,32,11,1,-1,0,0,FALSE,FALSE§Z¿]]></VOFFF>
                              </ClmnBlkPtProps>
                            </ClmnBlkPt>
                          </ClmnBlkPts>
                        </ClmnBlk>
                        <ClmnBlk>
                          <ClmnBlkProps>
                            <FCPT>0</FCPT>
                            <FCN>22</FCN>
                            <LCPT>0</LCPT>
                            <LCN>22</LCN>
                          </ClmnBlkProps>
                          <ClmnBlkPts>
                            <ClmnBlkPt>
                              <ClmnBlkPtProps>
                                <CBPT>5</CBPT>
                                <ST>19</ST>
                                <VOFFF><![CDATA[=IF(§A¿0,5,0,1,32,11,1,-1,0,0,FALSE,FALSE§Z¿=0,0,§A¿0,5,0,1,32,12,1,-1,0,0,FALSE,FALSE§Z¿/ABS(§A¿0,5,0,1,32,11,1,-1,0,0,FALSE,FALSE§Z¿))]]></VOFFF>
                              </ClmnBlkPtProps>
                            </ClmnBlkPt>
                          </ClmnBlkPts>
                        </ClmnBlk>
                      </ClmnBlks>
                      <TtlCtg>
                        <TtlCtgProps>
                          <R>1</R>
                        </TtlCtgProps>
                      </TtlCtg>
                    </Elmt>
                    <Elmt>
                      <ElmtProps>
                        <CPT>2</CPT>
                      </ElmtProps>
                      <TtlCtg>
                        <TtlCtgProps>
                          <R>5</R>
                        </TtlCtgProps>
                      </TtlCtg>
                    </Elmt>
                    <Elmt>
                      <ElmtProps>
                        <CPT>0</CPT>
                        <TOT>False</TOT>
                        <EGN>5</EGN>
                      </ElmtProps>
                      <ClmnBlks>
                        <ClmnBlk>
                          <ClmnBlkProps>
                            <FCPT>0</FCPT>
                            <FCN>2</FCN>
                            <LCPT>0</LCPT>
                            <LCN>7</LCN>
                          </ClmnBlkProps>
                          <ClmnBlkPts>
                            <ClmnBlkPt>
                              <ClmnBlkPtProps>
                                <CBPT>0</CBPT>
                                <ST>6</ST>
                                <MC>True</MC>
                                <VOFFF><![CDATA[=§A¿0,3,0,1,27,1,1,0,0,0,FALSE,FALSE§Z¿]]></VOFFF>
                                <UDAV><![CDATA[<CategoriesGroupName> Category <CategoryNumber>]]></UDAV>
                              </ClmnBlkPtProps>
                            </ClmnBlkPt>
                            <ClmnBlkPt>
                              <ClmnBlkPtProps>
                                <CBPT>1</CBPT>
                                <ST>6</ST>
                                <MC>True</MC>
                                <VOFFF><![CDATA[="Total "&§A¿0,5,0,1,34,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42</ST>
                                <SON>4</SON>
                                <VOFFF><![CDATA[=-INDEX(§A¿0,3,1,1,27,3,1,0,0,0,FALSE,TRUE,1,27,3,1,0,1,0,FALSE,TRUE§Z¿,§A¿0,5,0,1,7,2,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10</FCN>
                            <LCPT>0</LCPT>
                            <LCN>10</LCN>
                          </ClmnBlkProps>
                          <ClmnBlkPts>
                            <ClmnBlkPt>
                              <ClmnBlkPtProps>
                                <CBPT>0</CBPT>
                                <ST>42</ST>
                                <SON>4</SON>
                                <VOFFF><![CDATA[=-INDEX(§A¿0,2,1,1,26,2,1,0,0,0,FALSE,TRUE,1,26,2,1,0,1,0,FALSE,TRUE§Z¿,§A¿0,5,0,1,7,3,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11</FCN>
                            <LCPT>0</LCPT>
                            <LCN>11</LCN>
                          </ClmnBlkProps>
                          <ClmnBlkPts>
                            <ClmnBlkPt>
                              <ClmnBlkPtProps>
                                <CBPT>0</CBPT>
                                <ST>42</ST>
                                <SON>4</SON>
                                <VOFFF><![CDATA[=§A¿0,5,0,1,34,2,1,0,0,0,FALSE,FALSE§Z¿-§A¿0,5,0,1,34,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12</FCN>
                            <LCPT>0</LCPT>
                            <LCN>12</LCN>
                          </ClmnBlkProps>
                          <ClmnBlkPts>
                            <ClmnBlkPt>
                              <ClmnBlkPtProps>
                                <CBPT>0</CBPT>
                                <ST>19</ST>
                                <SON>4</SON>
                                <VOFFF><![CDATA[=IF(§A¿0,5,0,1,34,3,1,0,0,0,FALSE,FALSE§Z¿=0,0,-§A¿0,5,0,1,34,4,1,0,0,0,FALSE,FALSE§Z¿/§A¿0,5,0,1,34,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34,3,6,-1,0,0,FALSE,FALSE§Z¿=0,0,§A¿0,5,0,1,34,4,6,-1,0,0,FALSE,FALSE§Z¿/ABS(§A¿0,5,0,1,34,3,6,-1,0,0,FALSE,FALSE§Z¿))]]></VOFFF>
                              </ClmnBlkPtProps>
                            </ClmnBlkPt>
                          </ClmnBlkPts>
                        </ClmnBlk>
                        <ClmnBlk>
                          <ClmnBlkProps>
                            <FCPT>0</FCPT>
                            <FCN>14</FCN>
                            <LCPT>0</LCPT>
                            <LCN>14</LCN>
                          </ClmnBlkProps>
                          <ClmnBlkPts>
                            <ClmnBlkPt>
                              <ClmnBlkPtProps>
                                <CBPT>0</CBPT>
                                <ST>42</ST>
                                <SON>4</SON>
                                <VOFFF><![CDATA[=-SUM(INDEX(§A¿0,3,1,1,27,3,1,0,0,0,FALSE,TRUE,1,27,3,1,0,1,0,FALSE,TRUE§Z¿,1,§A¿0,5,0,1,6,3,1,-1,0,0,TRUE,FALSE§Z¿):INDEX(§A¿0,3,1,1,27,3,1,0,0,0,FALSE,TRUE,1,27,3,1,0,1,0,FALSE,TRUE§Z¿,1,§A¿0,5,0,1,7,4,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15</FCN>
                            <LCPT>0</LCPT>
                            <LCN>15</LCN>
                          </ClmnBlkProps>
                          <ClmnBlkPts>
                            <ClmnBlkPt>
                              <ClmnBlkPtProps>
                                <CBPT>0</CBPT>
                                <ST>42</ST>
                                <SON>4</SON>
                                <VOFFF><![CDATA[=-SUM(INDEX(§A¿0,2,1,1,26,2,1,0,0,0,FALSE,TRUE,1,26,2,1,0,1,0,FALSE,TRUE§Z¿,1,§A¿0,5,0,1,6,4,1,-1,0,0,TRUE,FALSE§Z¿):INDEX(§A¿0,2,1,1,26,2,1,0,0,0,FALSE,TRUE,1,26,2,1,0,1,0,FALSE,TRUE§Z¿,1,§A¿0,5,0,1,7,5,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16</FCN>
                            <LCPT>0</LCPT>
                            <LCN>16</LCN>
                          </ClmnBlkProps>
                          <ClmnBlkPts>
                            <ClmnBlkPt>
                              <ClmnBlkPtProps>
                                <CBPT>0</CBPT>
                                <ST>18</ST>
                                <SON>4</SON>
                                <VOFFF><![CDATA[=§A¿0,5,0,1,34,6,1,0,0,0,FALSE,FALSE§Z¿-§A¿0,5,0,1,34,7,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17</FCN>
                            <LCPT>0</LCPT>
                            <LCN>17</LCN>
                          </ClmnBlkProps>
                          <ClmnBlkPts>
                            <ClmnBlkPt>
                              <ClmnBlkPtProps>
                                <CBPT>0</CBPT>
                                <ST>19</ST>
                                <SON>4</SON>
                                <VOFFF><![CDATA[=IF(§A¿0,5,0,1,34,7,1,0,0,0,FALSE,FALSE§Z¿=0,0,-§A¿0,5,0,1,34,8,1,0,0,0,FALSE,FALSE§Z¿/§A¿0,5,0,1,34,7,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34,7,6,-1,0,0,FALSE,FALSE§Z¿=0,0,§A¿0,5,0,1,34,8,6,-1,0,0,FALSE,FALSE§Z¿/ABS(§A¿0,5,0,1,34,7,6,-1,0,0,FALSE,FALSE§Z¿))]]></VOFFF>
                              </ClmnBlkPtProps>
                            </ClmnBlkPt>
                          </ClmnBlkPts>
                        </ClmnBlk>
                        <ClmnBlk>
                          <ClmnBlkProps>
                            <FCPT>0</FCPT>
                            <FCN>19</FCN>
                            <LCPT>0</LCPT>
                            <LCN>19</LCN>
                          </ClmnBlkProps>
                          <ClmnBlkPts>
                            <ClmnBlkPt>
                              <ClmnBlkPtProps>
                                <CBPT>0</CBPT>
                                <ST>42</ST>
                                <SON>4</SON>
                                <VOFFF><![CDATA[=SUM(INDEX(§A¿0,4,1,1,40,2,1,0,0,0,FALSE,TRUE,1,40,2,1,0,1,0,FALSE,TRUE§Z¿,1,§A¿0,5,0,1,6,5,1,-1,0,0,TRUE,FALSE§Z¿):INDEX(§A¿0,4,1,1,40,2,1,0,0,0,FALSE,TRUE,1,40,2,1,0,1,0,FALSE,TRUE§Z¿,1,§A¿0,5,0,1,7,6,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20</FCN>
                            <LCPT>0</LCPT>
                            <LCN>20</LCN>
                          </ClmnBlkProps>
                          <ClmnBlkPts>
                            <ClmnBlkPt>
                              <ClmnBlkPtProps>
                                <CBPT>0</CBPT>
                                <ST>42</ST>
                                <SON>4</SON>
                                <VOFFF><![CDATA[=-SUM(INDEX(§A¿0,2,1,1,26,2,1,0,0,0,FALSE,TRUE,1,26,2,1,0,1,0,FALSE,TRUE§Z¿,1,§A¿0,5,0,1,6,6,1,-1,0,0,TRUE,FALSE§Z¿):INDEX(§A¿0,2,1,1,26,2,1,0,0,0,FALSE,TRUE,1,26,2,1,0,1,0,FALSE,TRUE§Z¿,1,§A¿0,5,0,1,7,7,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21</FCN>
                            <LCPT>0</LCPT>
                            <LCN>21</LCN>
                          </ClmnBlkProps>
                          <ClmnBlkPts>
                            <ClmnBlkPt>
                              <ClmnBlkPtProps>
                                <CBPT>0</CBPT>
                                <ST>42</ST>
                                <SON>4</SON>
                                <VOFFF><![CDATA[=§A¿0,5,0,1,34,10,1,0,0,0,FALSE,FALSE§Z¿-§A¿0,5,0,1,34,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22</FCN>
                            <LCPT>0</LCPT>
                            <LCN>22</LCN>
                          </ClmnBlkProps>
                          <ClmnBlkPts>
                            <ClmnBlkPt>
                              <ClmnBlkPtProps>
                                <CBPT>0</CBPT>
                                <ST>19</ST>
                                <SON>4</SON>
                                <VOFFF><![CDATA[=IF(§A¿0,5,0,1,34,11,1,0,0,0,FALSE,FALSE§Z¿=0,0,§A¿0,5,0,1,34,12,1,0,0,0,FALSE,FALSE§Z¿/ABS(§A¿0,5,0,1,34,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34,11,6,-1,0,0,FALSE,FALSE§Z¿=0,0,§A¿0,5,0,1,34,12,6,-1,0,0,FALSE,FALSE§Z¿/ABS(§A¿0,5,0,1,34,11,6,-1,0,0,FALSE,FALSE§Z¿))]]></VOFFF>
                              </ClmnBlkPtProps>
                            </ClmnBlkPt>
                          </ClmnBlkPts>
                        </ClmnBlk>
                      </ClmnBlks>
                      <SubTtls>
                        <SubTtl>
                          <Ctgs>
                            <Ctg>
                              <CtgProps>
                                <R>4</R>
                              </CtgProps>
                            </Ctg>
                          </Ctgs>
                        </SubTtl>
                      </SubTtls>
                      <TtlCtg>
                        <TtlCtgProps>
                          <R>1</R>
                        </TtlCtgProps>
                      </TtlCtg>
                    </Elmt>
                    <Elmt>
                      <ElmtProps>
                        <CPT>2</CPT>
                      </ElmtProps>
                      <TtlCtg>
                        <TtlCtgProps>
                          <R>2</R>
                        </TtlCtgProps>
                      </TtlCtg>
                    </Elmt>
                    <Elmt>
                      <ElmtProps>
                        <CPT>2</CPT>
                      </ElmtProps>
                      <ClmnBlks>
                        <ClmnBlk>
                          <ClmnBlkProps>
                            <FCPT>0</FCPT>
                            <FCN>2</FCN>
                            <LCPT>0</LCPT>
                            <LCN>2</LCN>
                          </ClmnBlkProps>
                          <ClmnBlkPts>
                            <ClmnBlkPt>
                              <ClmnBlkPtProps>
                                <CBPT>5</CBPT>
                                <ST>5</ST>
                                <VOFFF><![CDATA[Net Profit Before Tax]]></VOFFF>
                              </ClmnBlkPtProps>
                            </ClmnBlkPt>
                          </ClmnBlkPts>
                        </ClmnBlk>
                        <ClmnBlk>
                          <ClmnBlkProps>
                            <FCPT>0</FCPT>
                            <FCN>9</FCN>
                            <LCPT>0</LCPT>
                            <LCN>9</LCN>
                          </ClmnBlkProps>
                          <ClmnBlkPts>
                            <ClmnBlkPt>
                              <ClmnBlkPtProps>
                                <CBPT>5</CBPT>
                                <ST>42</ST>
                                <SON>2</SON>
                                <VOFFF><![CDATA[=§A¿0,5,0,1,29,2,1,-1,0,0,FALSE,FALSE§Z¿+§A¿0,5,0,1,32,2,1,-1,0,0,FALSE,FALSE§Z¿+§A¿0,5,0,1,34,2,6,-1,0,0,FALSE,FALSE§Z¿]]></VOFFF>
                              </ClmnBlkPtProps>
                            </ClmnBlkPt>
                          </ClmnBlkPts>
                        </ClmnBlk>
                        <ClmnBlk>
                          <ClmnBlkProps>
                            <FCPT>0</FCPT>
                            <FCN>10</FCN>
                            <LCPT>0</LCPT>
                            <LCN>10</LCN>
                          </ClmnBlkProps>
                          <ClmnBlkPts>
                            <ClmnBlkPt>
                              <ClmnBlkPtProps>
                                <CBPT>5</CBPT>
                                <ST>42</ST>
                                <SON>2</SON>
                                <VOFFF><![CDATA[=§A¿0,5,0,1,29,3,1,-1,0,0,FALSE,FALSE§Z¿+§A¿0,5,0,1,32,3,1,-1,0,0,FALSE,FALSE§Z¿+§A¿0,5,0,1,34,3,6,-1,0,0,FALSE,FALSE§Z¿]]></VOFFF>
                              </ClmnBlkPtProps>
                            </ClmnBlkPt>
                          </ClmnBlkPts>
                        </ClmnBlk>
                        <ClmnBlk>
                          <ClmnBlkProps>
                            <FCPT>0</FCPT>
                            <FCN>11</FCN>
                            <LCPT>0</LCPT>
                            <LCN>11</LCN>
                          </ClmnBlkProps>
                          <ClmnBlkPts>
                            <ClmnBlkPt>
                              <ClmnBlkPtProps>
                                <CBPT>5</CBPT>
                                <ST>42</ST>
                                <SON>2</SON>
                                <VOFFF><![CDATA[=§A¿0,5,0,1,29,4,1,-1,0,0,FALSE,FALSE§Z¿+§A¿0,5,0,1,32,4,1,-1,0,0,FALSE,FALSE§Z¿+§A¿0,5,0,1,34,4,6,-1,0,0,FALSE,FALSE§Z¿]]></VOFFF>
                              </ClmnBlkPtProps>
                            </ClmnBlkPt>
                          </ClmnBlkPts>
                        </ClmnBlk>
                        <ClmnBlk>
                          <ClmnBlkProps>
                            <FCPT>0</FCPT>
                            <FCN>12</FCN>
                            <LCPT>0</LCPT>
                            <LCN>12</LCN>
                          </ClmnBlkProps>
                          <ClmnBlkPts>
                            <ClmnBlkPt>
                              <ClmnBlkPtProps>
                                <CBPT>5</CBPT>
                                <ST>19</ST>
                                <SON>2</SON>
                                <VOFFF><![CDATA[=IF(§A¿0,5,0,1,36,3,1,-1,0,0,FALSE,FALSE§Z¿=0,0,§A¿0,5,0,1,36,4,1,-1,0,0,FALSE,FALSE§Z¿/ABS(§A¿0,5,0,1,36,3,1,-1,0,0,FALSE,FALSE§Z¿))]]></VOFFF>
                              </ClmnBlkPtProps>
                            </ClmnBlkPt>
                          </ClmnBlkPts>
                        </ClmnBlk>
                        <ClmnBlk>
                          <ClmnBlkProps>
                            <FCPT>0</FCPT>
                            <FCN>14</FCN>
                            <LCPT>0</LCPT>
                            <LCN>14</LCN>
                          </ClmnBlkProps>
                          <ClmnBlkPts>
                            <ClmnBlkPt>
                              <ClmnBlkPtProps>
                                <CBPT>5</CBPT>
                                <ST>42</ST>
                                <SON>2</SON>
                                <VOFFF><![CDATA[=§A¿0,5,0,1,29,6,1,-1,0,0,FALSE,FALSE§Z¿+§A¿0,5,0,1,32,6,1,-1,0,0,FALSE,FALSE§Z¿+§A¿0,5,0,1,34,6,6,-1,0,0,FALSE,FALSE§Z¿]]></VOFFF>
                              </ClmnBlkPtProps>
                            </ClmnBlkPt>
                          </ClmnBlkPts>
                        </ClmnBlk>
                        <ClmnBlk>
                          <ClmnBlkProps>
                            <FCPT>0</FCPT>
                            <FCN>15</FCN>
                            <LCPT>0</LCPT>
                            <LCN>15</LCN>
                          </ClmnBlkProps>
                          <ClmnBlkPts>
                            <ClmnBlkPt>
                              <ClmnBlkPtProps>
                                <CBPT>5</CBPT>
                                <ST>42</ST>
                                <SON>2</SON>
                                <VOFFF><![CDATA[=§A¿0,5,0,1,29,7,1,-1,0,0,FALSE,FALSE§Z¿+§A¿0,5,0,1,32,7,1,-1,0,0,FALSE,FALSE§Z¿+§A¿0,5,0,1,34,7,6,-1,0,0,FALSE,FALSE§Z¿]]></VOFFF>
                              </ClmnBlkPtProps>
                            </ClmnBlkPt>
                          </ClmnBlkPts>
                        </ClmnBlk>
                        <ClmnBlk>
                          <ClmnBlkProps>
                            <FCPT>0</FCPT>
                            <FCN>16</FCN>
                            <LCPT>0</LCPT>
                            <LCN>16</LCN>
                          </ClmnBlkProps>
                          <ClmnBlkPts>
                            <ClmnBlkPt>
                              <ClmnBlkPtProps>
                                <CBPT>5</CBPT>
                                <ST>42</ST>
                                <SON>2</SON>
                                <VOFFF><![CDATA[=§A¿0,5,0,1,29,8,1,-1,0,0,FALSE,FALSE§Z¿+§A¿0,5,0,1,32,8,1,-1,0,0,FALSE,FALSE§Z¿+§A¿0,5,0,1,34,8,6,-1,0,0,FALSE,FALSE§Z¿]]></VOFFF>
                              </ClmnBlkPtProps>
                            </ClmnBlkPt>
                          </ClmnBlkPts>
                        </ClmnBlk>
                        <ClmnBlk>
                          <ClmnBlkProps>
                            <FCPT>0</FCPT>
                            <FCN>17</FCN>
                            <LCPT>0</LCPT>
                            <LCN>17</LCN>
                          </ClmnBlkProps>
                          <ClmnBlkPts>
                            <ClmnBlkPt>
                              <ClmnBlkPtProps>
                                <CBPT>5</CBPT>
                                <ST>19</ST>
                                <SON>2</SON>
                                <VOFFF><![CDATA[=IF(§A¿0,5,0,1,36,7,1,-1,0,0,FALSE,FALSE§Z¿=0,0,§A¿0,5,0,1,36,8,1,-1,0,0,FALSE,FALSE§Z¿/§A¿0,5,0,1,36,7,1,-1,0,0,FALSE,FALSE§Z¿)]]></VOFFF>
                              </ClmnBlkPtProps>
                            </ClmnBlkPt>
                          </ClmnBlkPts>
                        </ClmnBlk>
                        <ClmnBlk>
                          <ClmnBlkProps>
                            <FCPT>0</FCPT>
                            <FCN>19</FCN>
                            <LCPT>0</LCPT>
                            <LCN>19</LCN>
                          </ClmnBlkProps>
                          <ClmnBlkPts>
                            <ClmnBlkPt>
                              <ClmnBlkPtProps>
                                <CBPT>5</CBPT>
                                <ST>42</ST>
                                <SON>2</SON>
                                <VOFFF><![CDATA[=§A¿0,5,0,1,29,10,1,-1,0,0,FALSE,FALSE§Z¿+§A¿0,5,0,1,32,10,1,-1,0,0,FALSE,FALSE§Z¿+§A¿0,5,0,1,34,10,6,-1,0,0,FALSE,FALSE§Z¿]]></VOFFF>
                              </ClmnBlkPtProps>
                            </ClmnBlkPt>
                          </ClmnBlkPts>
                        </ClmnBlk>
                        <ClmnBlk>
                          <ClmnBlkProps>
                            <FCPT>0</FCPT>
                            <FCN>20</FCN>
                            <LCPT>0</LCPT>
                            <LCN>20</LCN>
                          </ClmnBlkProps>
                          <ClmnBlkPts>
                            <ClmnBlkPt>
                              <ClmnBlkPtProps>
                                <CBPT>5</CBPT>
                                <ST>42</ST>
                                <SON>2</SON>
                                <VOFFF><![CDATA[=§A¿0,5,0,1,29,11,1,-1,0,0,FALSE,FALSE§Z¿+§A¿0,5,0,1,32,11,1,-1,0,0,FALSE,FALSE§Z¿+§A¿0,5,0,1,34,11,6,-1,0,0,FALSE,FALSE§Z¿]]></VOFFF>
                              </ClmnBlkPtProps>
                            </ClmnBlkPt>
                          </ClmnBlkPts>
                        </ClmnBlk>
                        <ClmnBlk>
                          <ClmnBlkProps>
                            <FCPT>0</FCPT>
                            <FCN>21</FCN>
                            <LCPT>0</LCPT>
                            <LCN>21</LCN>
                          </ClmnBlkProps>
                          <ClmnBlkPts>
                            <ClmnBlkPt>
                              <ClmnBlkPtProps>
                                <CBPT>5</CBPT>
                                <ST>42</ST>
                                <SON>2</SON>
                                <VOFFF><![CDATA[=§A¿0,5,0,1,29,12,1,-1,0,0,FALSE,FALSE§Z¿+§A¿0,5,0,1,32,12,1,-1,0,0,FALSE,FALSE§Z¿+§A¿0,5,0,1,34,12,6,-1,0,0,FALSE,FALSE§Z¿]]></VOFFF>
                              </ClmnBlkPtProps>
                            </ClmnBlkPt>
                          </ClmnBlkPts>
                        </ClmnBlk>
                        <ClmnBlk>
                          <ClmnBlkProps>
                            <FCPT>0</FCPT>
                            <FCN>22</FCN>
                            <LCPT>0</LCPT>
                            <LCN>22</LCN>
                          </ClmnBlkProps>
                          <ClmnBlkPts>
                            <ClmnBlkPt>
                              <ClmnBlkPtProps>
                                <CBPT>5</CBPT>
                                <ST>19</ST>
                                <SON>2</SON>
                                <VOFFF><![CDATA[=IF(§A¿0,5,0,1,36,11,1,-1,0,0,FALSE,FALSE§Z¿=0,0,§A¿0,5,0,1,36,12,1,-1,0,0,FALSE,FALSE§Z¿/ABS(§A¿0,5,0,1,36,11,1,-1,0,0,FALSE,FALSE§Z¿))]]></VOFFF>
                              </ClmnBlkPtProps>
                            </ClmnBlkPt>
                          </ClmnBlkPts>
                        </ClmnBlk>
                      </ClmnBlks>
                      <TtlCtg>
                        <TtlCtgProps>
                          <R>1</R>
                        </TtlCtgProps>
                      </TtlCtg>
                    </Elmt>
                    <Elmt>
                      <ElmtProps>
                        <CPT>2</CPT>
                      </ElmtProps>
                      <ClmnBlks>
                        <ClmnBlk>
                          <ClmnBlkProps>
                            <FCPT>0</FCPT>
                            <FCN>2</FCN>
                            <LCPT>0</LCPT>
                            <LCN>2</LCN>
                          </ClmnBlkProps>
                          <ClmnBlkPts>
                            <ClmnBlkPt>
                              <ClmnBlkPtProps>
                                <CBPT>5</CBPT>
                                <ST>40</ST>
                                <SON>10</SON>
                                <VOFFF><![CDATA[Net Profit Before Tax %]]></VOFFF>
                              </ClmnBlkPtProps>
                            </ClmnBlkPt>
                          </ClmnBlkPts>
                        </ClmnBlk>
                        <ClmnBlk>
                          <ClmnBlkProps>
                            <FCPT>0</FCPT>
                            <FCN>9</FCN>
                            <LCPT>0</LCPT>
                            <LCN>9</LCN>
                          </ClmnBlkProps>
                          <ClmnBlkPts>
                            <ClmnBlkPt>
                              <ClmnBlkPtProps>
                                <CBPT>5</CBPT>
                                <ST>43</ST>
                                <SON>10</SON>
                                <VOFFF><![CDATA[=IF(§A¿0,5,0,1,11,2,6,-1,0,0,TRUE,FALSE§Z¿=0,0,§A¿0,5,0,1,36,2,1,-1,0,0,FALSE,FALSE§Z¿/§A¿0,5,0,1,11,2,6,-1,0,0,TRUE,FALSE§Z¿)]]></VOFFF>
                              </ClmnBlkPtProps>
                            </ClmnBlkPt>
                          </ClmnBlkPts>
                        </ClmnBlk>
                        <ClmnBlk>
                          <ClmnBlkProps>
                            <FCPT>0</FCPT>
                            <FCN>10</FCN>
                            <LCPT>0</LCPT>
                            <LCN>10</LCN>
                          </ClmnBlkProps>
                          <ClmnBlkPts>
                            <ClmnBlkPt>
                              <ClmnBlkPtProps>
                                <CBPT>5</CBPT>
                                <ST>43</ST>
                                <SON>10</SON>
                                <VOFFF><![CDATA[=IF(§A¿0,5,0,1,11,3,6,-1,0,0,TRUE,FALSE§Z¿=0,0,§A¿0,5,0,1,36,3,1,-1,0,0,FALSE,FALSE§Z¿/§A¿0,5,0,1,11,3,6,-1,0,0,TRUE,FALSE§Z¿)]]></VOFFF>
                              </ClmnBlkPtProps>
                            </ClmnBlkPt>
                          </ClmnBlkPts>
                        </ClmnBlk>
                        <ClmnBlk>
                          <ClmnBlkProps>
                            <FCPT>0</FCPT>
                            <FCN>12</FCN>
                            <LCPT>0</LCPT>
                            <LCN>12</LCN>
                          </ClmnBlkProps>
                          <ClmnBlkPts>
                            <ClmnBlkPt>
                              <ClmnBlkPtProps>
                                <CBPT>5</CBPT>
                                <ST>43</ST>
                                <SON>10</SON>
                                <VOFFF><![CDATA[=§A¿0,5,0,1,37,2,1,-1,0,0,FALSE,FALSE§Z¿-§A¿0,5,0,1,37,3,1,-1,0,0,FALSE,FALSE§Z¿]]></VOFFF>
                              </ClmnBlkPtProps>
                            </ClmnBlkPt>
                          </ClmnBlkPts>
                        </ClmnBlk>
                        <ClmnBlk>
                          <ClmnBlkProps>
                            <FCPT>0</FCPT>
                            <FCN>14</FCN>
                            <LCPT>0</LCPT>
                            <LCN>14</LCN>
                          </ClmnBlkProps>
                          <ClmnBlkPts>
                            <ClmnBlkPt>
                              <ClmnBlkPtProps>
                                <CBPT>5</CBPT>
                                <ST>43</ST>
                                <SON>10</SON>
                                <VOFFF><![CDATA[=IF(§A¿0,5,0,1,11,6,6,-1,0,0,TRUE,FALSE§Z¿=0,0,§A¿0,5,0,1,36,6,1,-1,0,0,FALSE,FALSE§Z¿/§A¿0,5,0,1,11,6,6,-1,0,0,TRUE,FALSE§Z¿)]]></VOFFF>
                              </ClmnBlkPtProps>
                            </ClmnBlkPt>
                          </ClmnBlkPts>
                        </ClmnBlk>
                        <ClmnBlk>
                          <ClmnBlkProps>
                            <FCPT>0</FCPT>
                            <FCN>15</FCN>
                            <LCPT>0</LCPT>
                            <LCN>15</LCN>
                          </ClmnBlkProps>
                          <ClmnBlkPts>
                            <ClmnBlkPt>
                              <ClmnBlkPtProps>
                                <CBPT>5</CBPT>
                                <ST>43</ST>
                                <SON>10</SON>
                                <VOFFF><![CDATA[=IF(§A¿0,5,0,1,11,7,6,-1,0,0,TRUE,FALSE§Z¿=0,0,§A¿0,5,0,1,36,7,1,-1,0,0,FALSE,FALSE§Z¿/§A¿0,5,0,1,11,7,6,-1,0,0,TRUE,FALSE§Z¿)]]></VOFFF>
                              </ClmnBlkPtProps>
                            </ClmnBlkPt>
                          </ClmnBlkPts>
                        </ClmnBlk>
                        <ClmnBlk>
                          <ClmnBlkProps>
                            <FCPT>0</FCPT>
                            <FCN>17</FCN>
                            <LCPT>0</LCPT>
                            <LCN>17</LCN>
                          </ClmnBlkProps>
                          <ClmnBlkPts>
                            <ClmnBlkPt>
                              <ClmnBlkPtProps>
                                <CBPT>5</CBPT>
                                <ST>43</ST>
                                <SON>10</SON>
                                <VOFFF><![CDATA[=§A¿0,5,0,1,37,5,1,-1,0,0,FALSE,FALSE§Z¿-§A¿0,5,0,1,37,6,1,-1,0,0,FALSE,FALSE§Z¿]]></VOFFF>
                              </ClmnBlkPtProps>
                            </ClmnBlkPt>
                          </ClmnBlkPts>
                        </ClmnBlk>
                        <ClmnBlk>
                          <ClmnBlkProps>
                            <FCPT>0</FCPT>
                            <FCN>19</FCN>
                            <LCPT>0</LCPT>
                            <LCN>19</LCN>
                          </ClmnBlkProps>
                          <ClmnBlkPts>
                            <ClmnBlkPt>
                              <ClmnBlkPtProps>
                                <CBPT>5</CBPT>
                                <ST>43</ST>
                                <SON>10</SON>
                                <VOFFF><![CDATA[=IF(§A¿0,5,0,1,11,10,6,-1,0,0,TRUE,FALSE§Z¿=0,0,§A¿0,5,0,1,36,10,1,-1,0,0,FALSE,FALSE§Z¿/§A¿0,5,0,1,11,10,6,-1,0,0,TRUE,FALSE§Z¿)]]></VOFFF>
                              </ClmnBlkPtProps>
                            </ClmnBlkPt>
                          </ClmnBlkPts>
                        </ClmnBlk>
                        <ClmnBlk>
                          <ClmnBlkProps>
                            <FCPT>0</FCPT>
                            <FCN>20</FCN>
                            <LCPT>0</LCPT>
                            <LCN>20</LCN>
                          </ClmnBlkProps>
                          <ClmnBlkPts>
                            <ClmnBlkPt>
                              <ClmnBlkPtProps>
                                <CBPT>5</CBPT>
                                <ST>43</ST>
                                <SON>10</SON>
                                <VOFFF><![CDATA[=IF(§A¿0,5,0,1,11,11,6,-1,0,0,TRUE,FALSE§Z¿=0,0,§A¿0,5,0,1,36,11,1,-1,0,0,FALSE,FALSE§Z¿/§A¿0,5,0,1,11,11,6,-1,0,0,TRUE,FALSE§Z¿)]]></VOFFF>
                              </ClmnBlkPtProps>
                            </ClmnBlkPt>
                          </ClmnBlkPts>
                        </ClmnBlk>
                        <ClmnBlk>
                          <ClmnBlkProps>
                            <FCPT>0</FCPT>
                            <FCN>22</FCN>
                            <LCPT>0</LCPT>
                            <LCN>22</LCN>
                          </ClmnBlkProps>
                          <ClmnBlkPts>
                            <ClmnBlkPt>
                              <ClmnBlkPtProps>
                                <CBPT>5</CBPT>
                                <ST>43</ST>
                                <SON>10</SON>
                                <VOFFF><![CDATA[=§A¿0,5,0,1,37,8,1,-1,0,0,FALSE,FALSE§Z¿-§A¿0,5,0,1,37,9,1,-1,0,0,FALSE,FALSE§Z¿]]></VOFFF>
                              </ClmnBlkPtProps>
                            </ClmnBlkPt>
                          </ClmnBlkPts>
                        </ClmnBlk>
                      </ClmnBlks>
                      <TtlCtg>
                        <TtlCtgProps>
                          <R>1</R>
                        </TtlCtgProps>
                      </TtlCtg>
                    </Elmt>
                    <Elmt>
                      <ElmtProps>
                        <CPT>2</CPT>
                      </ElmtProps>
                      <TtlCtg>
                        <TtlCtgProps>
                          <R>2</R>
                        </TtlCtgProps>
                      </TtlCtg>
                    </Elmt>
                    <Elmt>
                      <ElmtProps>
                        <CPT>2</CPT>
                      </ElmtProps>
                      <ClmnBlks>
                        <ClmnBlk>
                          <ClmnBlkProps>
                            <FCPT>0</FCPT>
                            <FCN>2</FCN>
                            <LCPT>0</LCPT>
                            <LCN>2</LCN>
                          </ClmnBlkProps>
                          <ClmnBlkPts>
                            <ClmnBlkPt>
                              <ClmnBlkPtProps>
                                <CBPT>5</CBPT>
                                <ST>6</ST>
                                <VOFFF><![CDATA[=§A¿0,2,0,1,30,1,1,-1,0,0,FALSE,FALSE§Z¿]]></VOFFF>
                              </ClmnBlkPtProps>
                            </ClmnBlkPt>
                          </ClmnBlkPts>
                        </ClmnBlk>
                        <ClmnBlk>
                          <ClmnBlkProps>
                            <FCPT>0</FCPT>
                            <FCN>9</FCN>
                            <LCPT>0</LCPT>
                            <LCN>9</LCN>
                          </ClmnBlkProps>
                          <ClmnBlkPts>
                            <ClmnBlkPt>
                              <ClmnBlkPtProps>
                                <CBPT>5</CBPT>
                                <ST>42</ST>
                                <VOFFF><![CDATA[=-INDEX(§A¿0,3,1,1,31,2,1,-1,0,0,FALSE,TRUE,1,31,2,1,-1,1,0,FALSE,TRUE§Z¿,§A¿0,5,0,1,7,2,1,-1,0,0,TRUE,FALSE§Z¿)]]></VOFFF>
                              </ClmnBlkPtProps>
                            </ClmnBlkPt>
                          </ClmnBlkPts>
                        </ClmnBlk>
                        <ClmnBlk>
                          <ClmnBlkProps>
                            <FCPT>0</FCPT>
                            <FCN>10</FCN>
                            <LCPT>0</LCPT>
                            <LCN>10</LCN>
                          </ClmnBlkProps>
                          <ClmnBlkPts>
                            <ClmnBlkPt>
                              <ClmnBlkPtProps>
                                <CBPT>5</CBPT>
                                <ST>42</ST>
                                <VOFFF><![CDATA[=-INDEX(§A¿0,2,1,1,30,2,1,-1,0,0,FALSE,TRUE,1,30,2,1,-1,1,0,FALSE,TRUE§Z¿,§A¿0,5,0,1,7,3,1,-1,0,0,TRUE,FALSE§Z¿)]]></VOFFF>
                              </ClmnBlkPtProps>
                            </ClmnBlkPt>
                          </ClmnBlkPts>
                        </ClmnBlk>
                        <ClmnBlk>
                          <ClmnBlkProps>
                            <FCPT>0</FCPT>
                            <FCN>11</FCN>
                            <LCPT>0</LCPT>
                            <LCN>11</LCN>
                          </ClmnBlkProps>
                          <ClmnBlkPts>
                            <ClmnBlkPt>
                              <ClmnBlkPtProps>
                                <CBPT>5</CBPT>
                                <ST>42</ST>
                                <VOFFF><![CDATA[=§A¿0,5,0,1,39,2,1,-1,0,0,FALSE,FALSE§Z¿-§A¿0,5,0,1,39,3,1,-1,0,0,FALSE,FALSE§Z¿]]></VOFFF>
                              </ClmnBlkPtProps>
                            </ClmnBlkPt>
                          </ClmnBlkPts>
                        </ClmnBlk>
                        <ClmnBlk>
                          <ClmnBlkProps>
                            <FCPT>0</FCPT>
                            <FCN>12</FCN>
                            <LCPT>0</LCPT>
                            <LCN>12</LCN>
                          </ClmnBlkProps>
                          <ClmnBlkPts>
                            <ClmnBlkPt>
                              <ClmnBlkPtProps>
                                <CBPT>5</CBPT>
                                <ST>19</ST>
                                <VOFFF><![CDATA[=IF(§A¿0,5,0,1,39,3,1,-1,0,0,FALSE,FALSE§Z¿=0,0,§A¿0,5,0,1,39,4,1,-1,0,0,FALSE,FALSE§Z¿/ABS(§A¿0,5,0,1,39,3,1,-1,0,0,FALSE,FALSE§Z¿))]]></VOFFF>
                              </ClmnBlkPtProps>
                            </ClmnBlkPt>
                          </ClmnBlkPts>
                        </ClmnBlk>
                        <ClmnBlk>
                          <ClmnBlkProps>
                            <FCPT>0</FCPT>
                            <FCN>14</FCN>
                            <LCPT>0</LCPT>
                            <LCN>14</LCN>
                          </ClmnBlkProps>
                          <ClmnBlkPts>
                            <ClmnBlkPt>
                              <ClmnBlkPtProps>
                                <CBPT>5</CBPT>
                                <ST>42</ST>
                                <VOFFF><![CDATA[=-SUM(INDEX(§A¿0,3,1,1,31,2,1,-1,0,0,FALSE,TRUE,1,31,2,1,-1,1,0,FALSE,TRUE§Z¿,1,§A¿0,5,0,1,6,3,1,-1,0,0,TRUE,FALSE§Z¿):INDEX(§A¿0,3,1,1,31,2,1,-1,0,0,FALSE,TRUE,1,31,2,1,-1,1,0,FALSE,TRUE§Z¿,1,§A¿0,5,0,1,7,4,1,-1,0,0,TRUE,FALSE§Z¿))]]></VOFFF>
                              </ClmnBlkPtProps>
                            </ClmnBlkPt>
                          </ClmnBlkPts>
                        </ClmnBlk>
                        <ClmnBlk>
                          <ClmnBlkProps>
                            <FCPT>0</FCPT>
                            <FCN>15</FCN>
                            <LCPT>0</LCPT>
                            <LCN>15</LCN>
                          </ClmnBlkProps>
                          <ClmnBlkPts>
                            <ClmnBlkPt>
                              <ClmnBlkPtProps>
                                <CBPT>5</CBPT>
                                <ST>42</ST>
                                <VOFFF><![CDATA[=-SUM(INDEX(§A¿0,2,1,1,30,2,1,-1,0,0,FALSE,TRUE,1,30,2,1,-1,1,0,FALSE,TRUE§Z¿,1,§A¿0,5,0,1,6,4,1,-1,0,0,TRUE,FALSE§Z¿):INDEX(§A¿0,2,1,1,30,2,1,-1,0,0,FALSE,TRUE,1,30,2,1,-1,1,0,FALSE,TRUE§Z¿,1,§A¿0,5,0,1,7,5,1,-1,0,0,TRUE,FALSE§Z¿))]]></VOFFF>
                              </ClmnBlkPtProps>
                            </ClmnBlkPt>
                          </ClmnBlkPts>
                        </ClmnBlk>
                        <ClmnBlk>
                          <ClmnBlkProps>
                            <FCPT>0</FCPT>
                            <FCN>16</FCN>
                            <LCPT>0</LCPT>
                            <LCN>16</LCN>
                          </ClmnBlkProps>
                          <ClmnBlkPts>
                            <ClmnBlkPt>
                              <ClmnBlkPtProps>
                                <CBPT>5</CBPT>
                                <ST>42</ST>
                                <VOFFF><![CDATA[=§A¿0,5,0,1,39,6,1,-1,0,0,FALSE,FALSE§Z¿-§A¿0,5,0,1,39,7,1,-1,0,0,FALSE,FALSE§Z¿]]></VOFFF>
                              </ClmnBlkPtProps>
                            </ClmnBlkPt>
                          </ClmnBlkPts>
                        </ClmnBlk>
                        <ClmnBlk>
                          <ClmnBlkProps>
                            <FCPT>0</FCPT>
                            <FCN>17</FCN>
                            <LCPT>0</LCPT>
                            <LCN>17</LCN>
                          </ClmnBlkProps>
                          <ClmnBlkPts>
                            <ClmnBlkPt>
                              <ClmnBlkPtProps>
                                <CBPT>5</CBPT>
                                <ST>19</ST>
                                <VOFFF><![CDATA[=IF(§A¿0,5,0,1,39,7,1,-1,0,0,FALSE,FALSE§Z¿=0,0,§A¿0,5,0,1,39,8,1,-1,0,0,FALSE,FALSE§Z¿/ABS(§A¿0,5,0,1,39,7,1,-1,0,0,FALSE,FALSE§Z¿))]]></VOFFF>
                              </ClmnBlkPtProps>
                            </ClmnBlkPt>
                          </ClmnBlkPts>
                        </ClmnBlk>
                        <ClmnBlk>
                          <ClmnBlkProps>
                            <FCPT>0</FCPT>
                            <FCN>19</FCN>
                            <LCPT>0</LCPT>
                            <LCN>19</LCN>
                          </ClmnBlkProps>
                          <ClmnBlkPts>
                            <ClmnBlkPt>
                              <ClmnBlkPtProps>
                                <CBPT>5</CBPT>
                                <ST>42</ST>
                                <VOFFF><![CDATA[=SUM(INDEX(§A¿0,4,1,1,46,2,1,-1,0,0,FALSE,TRUE,1,46,2,1,-1,1,0,FALSE,TRUE§Z¿,1,§A¿0,5,0,1,6,5,1,-1,0,0,TRUE,FALSE§Z¿):INDEX(§A¿0,4,1,1,46,2,1,-1,0,0,FALSE,TRUE,1,46,2,1,-1,1,0,FALSE,TRUE§Z¿,1,§A¿0,5,0,1,7,6,1,-1,0,0,TRUE,FALSE§Z¿))]]></VOFFF>
                              </ClmnBlkPtProps>
                            </ClmnBlkPt>
                          </ClmnBlkPts>
                        </ClmnBlk>
                        <ClmnBlk>
                          <ClmnBlkProps>
                            <FCPT>0</FCPT>
                            <FCN>20</FCN>
                            <LCPT>0</LCPT>
                            <LCN>20</LCN>
                          </ClmnBlkProps>
                          <ClmnBlkPts>
                            <ClmnBlkPt>
                              <ClmnBlkPtProps>
                                <CBPT>5</CBPT>
                                <ST>42</ST>
                                <VOFFF><![CDATA[=-SUM(INDEX(§A¿0,2,1,1,30,2,1,-1,0,0,FALSE,TRUE,1,30,2,1,-1,1,0,FALSE,TRUE§Z¿,1,§A¿0,5,0,1,6,6,1,-1,0,0,TRUE,FALSE§Z¿):INDEX(§A¿0,2,1,1,30,2,1,-1,0,0,FALSE,TRUE,1,30,2,1,-1,1,0,FALSE,TRUE§Z¿,1,§A¿0,5,0,1,7,7,1,-1,0,0,TRUE,FALSE§Z¿))]]></VOFFF>
                              </ClmnBlkPtProps>
                            </ClmnBlkPt>
                          </ClmnBlkPts>
                        </ClmnBlk>
                        <ClmnBlk>
                          <ClmnBlkProps>
                            <FCPT>0</FCPT>
                            <FCN>21</FCN>
                            <LCPT>0</LCPT>
                            <LCN>21</LCN>
                          </ClmnBlkProps>
                          <ClmnBlkPts>
                            <ClmnBlkPt>
                              <ClmnBlkPtProps>
                                <CBPT>5</CBPT>
                                <ST>42</ST>
                                <VOFFF><![CDATA[=§A¿0,5,0,1,39,10,1,-1,0,0,FALSE,FALSE§Z¿-§A¿0,5,0,1,39,11,1,-1,0,0,FALSE,FALSE§Z¿]]></VOFFF>
                              </ClmnBlkPtProps>
                            </ClmnBlkPt>
                          </ClmnBlkPts>
                        </ClmnBlk>
                        <ClmnBlk>
                          <ClmnBlkProps>
                            <FCPT>0</FCPT>
                            <FCN>22</FCN>
                            <LCPT>0</LCPT>
                            <LCN>22</LCN>
                          </ClmnBlkProps>
                          <ClmnBlkPts>
                            <ClmnBlkPt>
                              <ClmnBlkPtProps>
                                <CBPT>5</CBPT>
                                <ST>19</ST>
                                <VOFFF><![CDATA[=IF(§A¿0,5,0,1,39,11,1,-1,0,0,FALSE,FALSE§Z¿=0,0,§A¿0,5,0,1,39,12,1,-1,0,0,FALSE,FALSE§Z¿/ABS(§A¿0,5,0,1,39,11,1,-1,0,0,FALSE,FALSE§Z¿))]]></VOFFF>
                              </ClmnBlkPtProps>
                            </ClmnBlkPt>
                          </ClmnBlkPts>
                        </ClmnBlk>
                      </ClmnBlks>
                      <TtlCtg>
                        <TtlCtgProps>
                          <R>1</R>
                        </TtlCtgProps>
                      </TtlCtg>
                    </Elmt>
                    <Elmt>
                      <ElmtProps>
                        <CPT>2</CPT>
                      </ElmtProps>
                      <TtlCtg>
                        <TtlCtgProps>
                          <R>2</R>
                        </TtlCtgProps>
                      </TtlCtg>
                    </Elmt>
                    <Elmt>
                      <ElmtProps>
                        <CPT>2</CPT>
                      </ElmtProps>
                      <ClmnBlks>
                        <ClmnBlk>
                          <ClmnBlkProps>
                            <FCPT>0</FCPT>
                            <FCN>2</FCN>
                            <LCPT>0</LCPT>
                            <LCN>2</LCN>
                          </ClmnBlkProps>
                          <ClmnBlkPts>
                            <ClmnBlkPt>
                              <ClmnBlkPtProps>
                                <CBPT>5</CBPT>
                                <ST>5</ST>
                                <VOFFF><![CDATA[Net Profit After Tax]]></VOFFF>
                              </ClmnBlkPtProps>
                            </ClmnBlkPt>
                          </ClmnBlkPts>
                        </ClmnBlk>
                        <ClmnBlk>
                          <ClmnBlkProps>
                            <FCPT>0</FCPT>
                            <FCN>9</FCN>
                            <LCPT>0</LCPT>
                            <LCN>9</LCN>
                          </ClmnBlkProps>
                          <ClmnBlkPts>
                            <ClmnBlkPt>
                              <ClmnBlkPtProps>
                                <CBPT>5</CBPT>
                                <ST>42</ST>
                                <SON>3</SON>
                                <VOFFF><![CDATA[=§A¿0,5,0,1,36,2,1,-1,0,0,FALSE,FALSE§Z¿+§A¿0,5,0,1,39,2,1,-1,0,0,FALSE,FALSE§Z¿]]></VOFFF>
                              </ClmnBlkPtProps>
                            </ClmnBlkPt>
                          </ClmnBlkPts>
                        </ClmnBlk>
                        <ClmnBlk>
                          <ClmnBlkProps>
                            <FCPT>0</FCPT>
                            <FCN>10</FCN>
                            <LCPT>0</LCPT>
                            <LCN>10</LCN>
                          </ClmnBlkProps>
                          <ClmnBlkPts>
                            <ClmnBlkPt>
                              <ClmnBlkPtProps>
                                <CBPT>5</CBPT>
                                <ST>42</ST>
                                <SON>3</SON>
                                <VOFFF><![CDATA[=§A¿0,5,0,1,36,3,1,-1,0,0,FALSE,FALSE§Z¿+§A¿0,5,0,1,39,3,1,-1,0,0,FALSE,FALSE§Z¿]]></VOFFF>
                              </ClmnBlkPtProps>
                            </ClmnBlkPt>
                          </ClmnBlkPts>
                        </ClmnBlk>
                        <ClmnBlk>
                          <ClmnBlkProps>
                            <FCPT>0</FCPT>
                            <FCN>11</FCN>
                            <LCPT>0</LCPT>
                            <LCN>11</LCN>
                          </ClmnBlkProps>
                          <ClmnBlkPts>
                            <ClmnBlkPt>
                              <ClmnBlkPtProps>
                                <CBPT>5</CBPT>
                                <ST>42</ST>
                                <SON>3</SON>
                                <VOFFF><![CDATA[=§A¿0,5,0,1,36,4,1,-1,0,0,FALSE,FALSE§Z¿+§A¿0,5,0,1,39,4,1,-1,0,0,FALSE,FALSE§Z¿]]></VOFFF>
                              </ClmnBlkPtProps>
                            </ClmnBlkPt>
                          </ClmnBlkPts>
                        </ClmnBlk>
                        <ClmnBlk>
                          <ClmnBlkProps>
                            <FCPT>0</FCPT>
                            <FCN>12</FCN>
                            <LCPT>0</LCPT>
                            <LCN>12</LCN>
                          </ClmnBlkProps>
                          <ClmnBlkPts>
                            <ClmnBlkPt>
                              <ClmnBlkPtProps>
                                <CBPT>5</CBPT>
                                <ST>19</ST>
                                <SON>3</SON>
                                <VOFFF><![CDATA[=IF(§A¿0,5,0,1,41,3,1,-1,0,0,FALSE,FALSE§Z¿=0,0,§A¿0,5,0,1,41,4,1,-1,0,0,FALSE,FALSE§Z¿/ABS(§A¿0,5,0,1,41,3,1,-1,0,0,FALSE,FALSE§Z¿))]]></VOFFF>
                              </ClmnBlkPtProps>
                            </ClmnBlkPt>
                          </ClmnBlkPts>
                        </ClmnBlk>
                        <ClmnBlk>
                          <ClmnBlkProps>
                            <FCPT>0</FCPT>
                            <FCN>14</FCN>
                            <LCPT>0</LCPT>
                            <LCN>14</LCN>
                          </ClmnBlkProps>
                          <ClmnBlkPts>
                            <ClmnBlkPt>
                              <ClmnBlkPtProps>
                                <CBPT>5</CBPT>
                                <ST>42</ST>
                                <SON>3</SON>
                                <VOFFF><![CDATA[=§A¿0,5,0,1,36,6,1,-1,0,0,FALSE,FALSE§Z¿+§A¿0,5,0,1,39,6,1,-1,0,0,FALSE,FALSE§Z¿]]></VOFFF>
                              </ClmnBlkPtProps>
                            </ClmnBlkPt>
                          </ClmnBlkPts>
                        </ClmnBlk>
                        <ClmnBlk>
                          <ClmnBlkProps>
                            <FCPT>0</FCPT>
                            <FCN>15</FCN>
                            <LCPT>0</LCPT>
                            <LCN>15</LCN>
                          </ClmnBlkProps>
                          <ClmnBlkPts>
                            <ClmnBlkPt>
                              <ClmnBlkPtProps>
                                <CBPT>5</CBPT>
                                <ST>42</ST>
                                <SON>3</SON>
                                <VOFFF><![CDATA[=§A¿0,5,0,1,36,7,1,-1,0,0,FALSE,FALSE§Z¿+§A¿0,5,0,1,39,7,1,-1,0,0,FALSE,FALSE§Z¿]]></VOFFF>
                              </ClmnBlkPtProps>
                            </ClmnBlkPt>
                          </ClmnBlkPts>
                        </ClmnBlk>
                        <ClmnBlk>
                          <ClmnBlkProps>
                            <FCPT>0</FCPT>
                            <FCN>16</FCN>
                            <LCPT>0</LCPT>
                            <LCN>16</LCN>
                          </ClmnBlkProps>
                          <ClmnBlkPts>
                            <ClmnBlkPt>
                              <ClmnBlkPtProps>
                                <CBPT>5</CBPT>
                                <ST>42</ST>
                                <SON>3</SON>
                                <VOFFF><![CDATA[=§A¿0,5,0,1,36,8,1,-1,0,0,FALSE,FALSE§Z¿+§A¿0,5,0,1,39,8,1,-1,0,0,FALSE,FALSE§Z¿]]></VOFFF>
                              </ClmnBlkPtProps>
                            </ClmnBlkPt>
                          </ClmnBlkPts>
                        </ClmnBlk>
                        <ClmnBlk>
                          <ClmnBlkProps>
                            <FCPT>0</FCPT>
                            <FCN>17</FCN>
                            <LCPT>0</LCPT>
                            <LCN>17</LCN>
                          </ClmnBlkProps>
                          <ClmnBlkPts>
                            <ClmnBlkPt>
                              <ClmnBlkPtProps>
                                <CBPT>5</CBPT>
                                <ST>19</ST>
                                <SON>3</SON>
                                <VOFFF><![CDATA[=IF(§A¿0,5,0,1,41,7,1,-1,0,0,FALSE,FALSE§Z¿=0,0,§A¿0,5,0,1,41,8,1,-1,0,0,FALSE,FALSE§Z¿/ABS(§A¿0,5,0,1,41,7,1,-1,0,0,FALSE,FALSE§Z¿))]]></VOFFF>
                              </ClmnBlkPtProps>
                            </ClmnBlkPt>
                          </ClmnBlkPts>
                        </ClmnBlk>
                        <ClmnBlk>
                          <ClmnBlkProps>
                            <FCPT>0</FCPT>
                            <FCN>19</FCN>
                            <LCPT>0</LCPT>
                            <LCN>19</LCN>
                          </ClmnBlkProps>
                          <ClmnBlkPts>
                            <ClmnBlkPt>
                              <ClmnBlkPtProps>
                                <CBPT>5</CBPT>
                                <ST>42</ST>
                                <SON>3</SON>
                                <VOFFF><![CDATA[=§A¿0,5,0,1,36,10,1,-1,0,0,FALSE,FALSE§Z¿+§A¿0,5,0,1,39,10,1,-1,0,0,FALSE,FALSE§Z¿]]></VOFFF>
                              </ClmnBlkPtProps>
                            </ClmnBlkPt>
                          </ClmnBlkPts>
                        </ClmnBlk>
                        <ClmnBlk>
                          <ClmnBlkProps>
                            <FCPT>0</FCPT>
                            <FCN>20</FCN>
                            <LCPT>0</LCPT>
                            <LCN>20</LCN>
                          </ClmnBlkProps>
                          <ClmnBlkPts>
                            <ClmnBlkPt>
                              <ClmnBlkPtProps>
                                <CBPT>5</CBPT>
                                <ST>42</ST>
                                <SON>3</SON>
                                <VOFFF><![CDATA[=§A¿0,5,0,1,36,11,1,-1,0,0,FALSE,FALSE§Z¿+§A¿0,5,0,1,39,11,1,-1,0,0,FALSE,FALSE§Z¿]]></VOFFF>
                              </ClmnBlkPtProps>
                            </ClmnBlkPt>
                          </ClmnBlkPts>
                        </ClmnBlk>
                        <ClmnBlk>
                          <ClmnBlkProps>
                            <FCPT>0</FCPT>
                            <FCN>21</FCN>
                            <LCPT>0</LCPT>
                            <LCN>21</LCN>
                          </ClmnBlkProps>
                          <ClmnBlkPts>
                            <ClmnBlkPt>
                              <ClmnBlkPtProps>
                                <CBPT>5</CBPT>
                                <ST>42</ST>
                                <SON>3</SON>
                                <VOFFF><![CDATA[=§A¿0,5,0,1,36,12,1,-1,0,0,FALSE,FALSE§Z¿+§A¿0,5,0,1,39,12,1,-1,0,0,FALSE,FALSE§Z¿]]></VOFFF>
                              </ClmnBlkPtProps>
                            </ClmnBlkPt>
                          </ClmnBlkPts>
                        </ClmnBlk>
                        <ClmnBlk>
                          <ClmnBlkProps>
                            <FCPT>0</FCPT>
                            <FCN>22</FCN>
                            <LCPT>0</LCPT>
                            <LCN>22</LCN>
                          </ClmnBlkProps>
                          <ClmnBlkPts>
                            <ClmnBlkPt>
                              <ClmnBlkPtProps>
                                <CBPT>5</CBPT>
                                <ST>19</ST>
                                <SON>3</SON>
                                <VOFFF><![CDATA[=IF(§A¿0,5,0,1,41,11,1,-1,0,0,FALSE,FALSE§Z¿=0,0,§A¿0,5,0,1,41,12,1,-1,0,0,FALSE,FALSE§Z¿/ABS(§A¿0,5,0,1,41,11,1,-1,0,0,FALSE,FALSE§Z¿))]]></VOFFF>
                              </ClmnBlkPtProps>
                            </ClmnBlkPt>
                          </ClmnBlkPts>
                        </ClmnBlk>
                      </ClmnBlks>
                      <TtlCtg>
                        <TtlCtgProps>
                          <R>1</R>
                        </TtlCtgProps>
                      </TtlCtg>
                    </Elmt>
                    <Elmt>
                      <ElmtProps>
                        <CPT>2</CPT>
                      </ElmtProps>
                      <ClmnBlks>
                        <ClmnBlk>
                          <ClmnBlkProps>
                            <FCPT>0</FCPT>
                            <FCN>2</FCN>
                            <LCPT>0</LCPT>
                            <LCN>2</LCN>
                          </ClmnBlkProps>
                          <ClmnBlkPts>
                            <ClmnBlkPt>
                              <ClmnBlkPtProps>
                                <CBPT>5</CBPT>
                                <ST>40</ST>
                                <SON>10</SON>
                                <VOFFF><![CDATA[Net Profit After Tax %]]></VOFFF>
                              </ClmnBlkPtProps>
                            </ClmnBlkPt>
                          </ClmnBlkPts>
                        </ClmnBlk>
                        <ClmnBlk>
                          <ClmnBlkProps>
                            <FCPT>0</FCPT>
                            <FCN>9</FCN>
                            <LCPT>0</LCPT>
                            <LCN>9</LCN>
                          </ClmnBlkProps>
                          <ClmnBlkPts>
                            <ClmnBlkPt>
                              <ClmnBlkPtProps>
                                <CBPT>5</CBPT>
                                <ST>43</ST>
                                <SON>10</SON>
                                <VOFFF><![CDATA[=IF(§A¿0,5,0,1,11,2,6,-1,0,0,TRUE,FALSE§Z¿=0,0,§A¿0,5,0,1,41,2,1,-1,0,0,FALSE,FALSE§Z¿/§A¿0,5,0,1,11,2,6,-1,0,0,TRUE,FALSE§Z¿)]]></VOFFF>
                              </ClmnBlkPtProps>
                            </ClmnBlkPt>
                          </ClmnBlkPts>
                        </ClmnBlk>
                        <ClmnBlk>
                          <ClmnBlkProps>
                            <FCPT>0</FCPT>
                            <FCN>10</FCN>
                            <LCPT>0</LCPT>
                            <LCN>10</LCN>
                          </ClmnBlkProps>
                          <ClmnBlkPts>
                            <ClmnBlkPt>
                              <ClmnBlkPtProps>
                                <CBPT>5</CBPT>
                                <ST>43</ST>
                                <SON>10</SON>
                                <VOFFF><![CDATA[=IF(§A¿0,5,0,1,11,3,6,-1,0,0,TRUE,FALSE§Z¿=0,0,§A¿0,5,0,1,41,3,1,-1,0,0,FALSE,FALSE§Z¿/§A¿0,5,0,1,11,3,6,-1,0,0,TRUE,FALSE§Z¿)]]></VOFFF>
                              </ClmnBlkPtProps>
                            </ClmnBlkPt>
                          </ClmnBlkPts>
                        </ClmnBlk>
                        <ClmnBlk>
                          <ClmnBlkProps>
                            <FCPT>0</FCPT>
                            <FCN>12</FCN>
                            <LCPT>0</LCPT>
                            <LCN>12</LCN>
                          </ClmnBlkProps>
                          <ClmnBlkPts>
                            <ClmnBlkPt>
                              <ClmnBlkPtProps>
                                <CBPT>5</CBPT>
                                <ST>43</ST>
                                <SON>10</SON>
                                <VOFFF><![CDATA[=§A¿0,5,0,1,42,2,1,-1,0,0,FALSE,FALSE§Z¿-§A¿0,5,0,1,42,3,1,-1,0,0,FALSE,FALSE§Z¿]]></VOFFF>
                              </ClmnBlkPtProps>
                            </ClmnBlkPt>
                          </ClmnBlkPts>
                        </ClmnBlk>
                        <ClmnBlk>
                          <ClmnBlkProps>
                            <FCPT>0</FCPT>
                            <FCN>14</FCN>
                            <LCPT>0</LCPT>
                            <LCN>14</LCN>
                          </ClmnBlkProps>
                          <ClmnBlkPts>
                            <ClmnBlkPt>
                              <ClmnBlkPtProps>
                                <CBPT>5</CBPT>
                                <ST>43</ST>
                                <SON>10</SON>
                                <VOFFF><![CDATA[=IF(§A¿0,5,0,1,11,6,6,-1,0,0,TRUE,FALSE§Z¿=0,0,§A¿0,5,0,1,41,6,1,-1,0,0,FALSE,FALSE§Z¿/§A¿0,5,0,1,11,6,6,-1,0,0,TRUE,FALSE§Z¿)]]></VOFFF>
                              </ClmnBlkPtProps>
                            </ClmnBlkPt>
                          </ClmnBlkPts>
                        </ClmnBlk>
                        <ClmnBlk>
                          <ClmnBlkProps>
                            <FCPT>0</FCPT>
                            <FCN>15</FCN>
                            <LCPT>0</LCPT>
                            <LCN>15</LCN>
                          </ClmnBlkProps>
                          <ClmnBlkPts>
                            <ClmnBlkPt>
                              <ClmnBlkPtProps>
                                <CBPT>5</CBPT>
                                <ST>43</ST>
                                <SON>10</SON>
                                <VOFFF><![CDATA[=IF(§A¿0,5,0,1,11,7,6,-1,0,0,TRUE,FALSE§Z¿=0,0,§A¿0,5,0,1,41,7,1,-1,0,0,FALSE,FALSE§Z¿/§A¿0,5,0,1,11,7,6,-1,0,0,TRUE,FALSE§Z¿)]]></VOFFF>
                              </ClmnBlkPtProps>
                            </ClmnBlkPt>
                          </ClmnBlkPts>
                        </ClmnBlk>
                        <ClmnBlk>
                          <ClmnBlkProps>
                            <FCPT>0</FCPT>
                            <FCN>17</FCN>
                            <LCPT>0</LCPT>
                            <LCN>17</LCN>
                          </ClmnBlkProps>
                          <ClmnBlkPts>
                            <ClmnBlkPt>
                              <ClmnBlkPtProps>
                                <CBPT>5</CBPT>
                                <ST>43</ST>
                                <SON>10</SON>
                                <VOFFF><![CDATA[=§A¿0,5,0,1,42,5,1,-1,0,0,FALSE,FALSE§Z¿-§A¿0,5,0,1,42,6,1,-1,0,0,FALSE,FALSE§Z¿]]></VOFFF>
                              </ClmnBlkPtProps>
                            </ClmnBlkPt>
                          </ClmnBlkPts>
                        </ClmnBlk>
                        <ClmnBlk>
                          <ClmnBlkProps>
                            <FCPT>0</FCPT>
                            <FCN>19</FCN>
                            <LCPT>0</LCPT>
                            <LCN>19</LCN>
                          </ClmnBlkProps>
                          <ClmnBlkPts>
                            <ClmnBlkPt>
                              <ClmnBlkPtProps>
                                <CBPT>5</CBPT>
                                <ST>43</ST>
                                <SON>10</SON>
                                <VOFFF><![CDATA[=IF(§A¿0,5,0,1,11,10,6,-1,0,0,TRUE,FALSE§Z¿=0,0,§A¿0,5,0,1,41,10,1,-1,0,0,FALSE,FALSE§Z¿/§A¿0,5,0,1,11,10,6,-1,0,0,TRUE,FALSE§Z¿)]]></VOFFF>
                              </ClmnBlkPtProps>
                            </ClmnBlkPt>
                          </ClmnBlkPts>
                        </ClmnBlk>
                        <ClmnBlk>
                          <ClmnBlkProps>
                            <FCPT>0</FCPT>
                            <FCN>20</FCN>
                            <LCPT>0</LCPT>
                            <LCN>20</LCN>
                          </ClmnBlkProps>
                          <ClmnBlkPts>
                            <ClmnBlkPt>
                              <ClmnBlkPtProps>
                                <CBPT>5</CBPT>
                                <ST>43</ST>
                                <SON>10</SON>
                                <VOFFF><![CDATA[=IF(§A¿0,5,0,1,11,11,6,-1,0,0,TRUE,FALSE§Z¿=0,0,§A¿0,5,0,1,41,11,1,-1,0,0,FALSE,FALSE§Z¿/§A¿0,5,0,1,11,11,6,-1,0,0,TRUE,FALSE§Z¿)]]></VOFFF>
                              </ClmnBlkPtProps>
                            </ClmnBlkPt>
                          </ClmnBlkPts>
                        </ClmnBlk>
                        <ClmnBlk>
                          <ClmnBlkProps>
                            <FCPT>0</FCPT>
                            <FCN>22</FCN>
                            <LCPT>0</LCPT>
                            <LCN>22</LCN>
                          </ClmnBlkProps>
                          <ClmnBlkPts>
                            <ClmnBlkPt>
                              <ClmnBlkPtProps>
                                <CBPT>5</CBPT>
                                <ST>43</ST>
                                <SON>10</SON>
                                <VOFFF><![CDATA[=§A¿0,5,0,1,42,8,1,-1,0,0,FALSE,FALSE§Z¿-§A¿0,5,0,1,42,9,1,-1,0,0,FALSE,FALSE§Z¿]]></VOFFF>
                              </ClmnBlkPtProps>
                            </ClmnBlkPt>
                          </ClmnBlkPts>
                        </ClmnBlk>
                      </ClmnBlks>
                      <TtlCtg>
                        <TtlCtgProps>
                          <R>1</R>
                        </TtlCtgProps>
                      </TtlCtg>
                    </Elmt>
                    <Elmt>
                      <ElmtProps>
                        <CPT>2</CPT>
                      </ElmtProps>
                      <TtlCtg>
                        <TtlCtgProps>
                          <R>1</R>
                        </TtlCtgProps>
                      </TtlCtg>
                    </Elmt>
                    <Elmt>
                      <ElmtProps>
                        <CPT>2</CPT>
                      </ElmtProps>
                      <ClmnBlks>
                        <ClmnBlk>
                          <ClmnBlkProps>
                            <FCPT>0</FCPT>
                            <FCN>3</FCN>
                            <LCPT>0</LCPT>
                            <LCN>3</LCN>
                          </ClmnBlkProps>
                          <ClmnBlkPts>
                            <ClmnBlkPt>
                              <ClmnBlkPtProps>
                                <CBPT>5</CBPT>
                                <ST>40</ST>
                                <VOFFF><![CDATA[=§A¿0,5,0,1,41,1,1,-1,0,0,FALSE,FALSE§Z¿&" Target"]]></VOFFF>
                              </ClmnBlkPtProps>
                            </ClmnBlkPt>
                          </ClmnBlkPts>
                        </ClmnBlk>
                        <ClmnBlk>
                          <ClmnBlkProps>
                            <FCPT>0</FCPT>
                            <FCN>9</FCN>
                            <LCPT>0</LCPT>
                            <LCN>9</LCN>
                          </ClmnBlkProps>
                          <ClmnBlkPts>
                            <ClmnBlkPt>
                              <ClmnBlkPtProps>
                                <CBPT>5</CBPT>
                                <ST>42</ST>
                                <VOFFF><![CDATA[=INDEX(§A¿0,3,1,1,33,2,1,-1,0,0,FALSE,TRUE,1,33,2,1,-1,1,0,FALSE,TRUE§Z¿,§A¿0,5,0,1,7,2,1,-1,0,0,TRUE,FALSE§Z¿)]]></VOFFF>
                              </ClmnBlkPtProps>
                            </ClmnBlkPt>
                          </ClmnBlkPts>
                        </ClmnBlk>
                        <ClmnBlk>
                          <ClmnBlkProps>
                            <FCPT>0</FCPT>
                            <FCN>10</FCN>
                            <LCPT>0</LCPT>
                            <LCN>10</LCN>
                          </ClmnBlkProps>
                          <ClmnBlkPts>
                            <ClmnBlkPt>
                              <ClmnBlkPtProps>
                                <CBPT>5</CBPT>
                                <ST>42</ST>
                                <VOFFF><![CDATA[=INDEX(§A¿0,2,1,1,32,2,1,-1,0,0,FALSE,TRUE,1,32,2,1,-1,1,0,FALSE,TRUE§Z¿,§A¿0,5,0,1,7,3,1,-1,0,0,TRUE,FALSE§Z¿)]]></VOFFF>
                              </ClmnBlkPtProps>
                            </ClmnBlkPt>
                          </ClmnBlkPts>
                        </ClmnBlk>
                        <ClmnBlk>
                          <ClmnBlkProps>
                            <FCPT>0</FCPT>
                            <FCN>14</FCN>
                            <LCPT>0</LCPT>
                            <LCN>14</LCN>
                          </ClmnBlkProps>
                          <ClmnBlkPts>
                            <ClmnBlkPt>
                              <ClmnBlkPtProps>
                                <CBPT>5</CBPT>
                                <ST>42</ST>
                                <VOFFF><![CDATA[=SUM(INDEX(§A¿0,3,1,1,33,2,1,-1,0,0,FALSE,TRUE,1,33,2,1,-1,1,0,FALSE,TRUE§Z¿,1,§A¿0,5,0,1,6,3,1,-1,0,0,TRUE,FALSE§Z¿):INDEX(§A¿0,3,1,1,33,2,1,-1,0,0,FALSE,TRUE,1,33,2,1,-1,1,0,FALSE,TRUE§Z¿,1,§A¿0,5,0,1,7,4,1,-1,0,0,TRUE,FALSE§Z¿))]]></VOFFF>
                              </ClmnBlkPtProps>
                            </ClmnBlkPt>
                          </ClmnBlkPts>
                        </ClmnBlk>
                        <ClmnBlk>
                          <ClmnBlkProps>
                            <FCPT>0</FCPT>
                            <FCN>15</FCN>
                            <LCPT>0</LCPT>
                            <LCN>15</LCN>
                          </ClmnBlkProps>
                          <ClmnBlkPts>
                            <ClmnBlkPt>
                              <ClmnBlkPtProps>
                                <CBPT>5</CBPT>
                                <ST>42</ST>
                                <VOFFF><![CDATA[=SUM(INDEX(§A¿0,2,1,1,32,2,1,-1,0,0,FALSE,TRUE,1,32,2,1,-1,1,0,FALSE,TRUE§Z¿,1,§A¿0,5,0,1,6,4,1,-1,0,0,TRUE,FALSE§Z¿):INDEX(§A¿0,2,1,1,32,2,1,-1,0,0,FALSE,TRUE,1,32,2,1,-1,1,0,FALSE,TRUE§Z¿,1,§A¿0,5,0,1,7,5,1,-1,0,0,TRUE,FALSE§Z¿))]]></VOFFF>
                              </ClmnBlkPtProps>
                            </ClmnBlkPt>
                          </ClmnBlkPts>
                        </ClmnBlk>
                        <ClmnBlk>
                          <ClmnBlkProps>
                            <FCPT>0</FCPT>
                            <FCN>19</FCN>
                            <LCPT>0</LCPT>
                            <LCN>19</LCN>
                          </ClmnBlkProps>
                          <ClmnBlkPts>
                            <ClmnBlkPt>
                              <ClmnBlkPtProps>
                                <CBPT>5</CBPT>
                                <ST>42</ST>
                                <VOFFF><![CDATA[=SUM(INDEX(§A¿0,4,1,1,50,2,1,-1,0,0,FALSE,TRUE,1,50,2,1,-1,1,0,FALSE,TRUE§Z¿,1,§A¿0,5,0,1,6,5,1,-1,0,0,TRUE,FALSE§Z¿):INDEX(§A¿0,4,1,1,50,2,1,-1,0,0,FALSE,TRUE,1,50,2,1,-1,1,0,FALSE,TRUE§Z¿,1,§A¿0,5,0,1,7,6,1,-1,0,0,TRUE,FALSE§Z¿))]]></VOFFF>
                              </ClmnBlkPtProps>
                            </ClmnBlkPt>
                          </ClmnBlkPts>
                        </ClmnBlk>
                        <ClmnBlk>
                          <ClmnBlkProps>
                            <FCPT>0</FCPT>
                            <FCN>20</FCN>
                            <LCPT>0</LCPT>
                            <LCN>20</LCN>
                          </ClmnBlkProps>
                          <ClmnBlkPts>
                            <ClmnBlkPt>
                              <ClmnBlkPtProps>
                                <CBPT>5</CBPT>
                                <ST>42</ST>
                                <VOFFF><![CDATA[=SUM(INDEX(§A¿0,2,1,1,32,2,1,-1,0,0,FALSE,TRUE,1,32,2,1,-1,1,0,FALSE,TRUE§Z¿,1,§A¿0,5,0,1,6,6,1,-1,0,0,TRUE,FALSE§Z¿):INDEX(§A¿0,2,1,1,32,2,1,-1,0,0,FALSE,TRUE,1,32,2,1,-1,1,0,FALSE,TRUE§Z¿,1,§A¿0,5,0,1,7,7,1,-1,0,0,TRUE,FALSE§Z¿))]]></VOFFF>
                              </ClmnBlkPtProps>
                            </ClmnBlkPt>
                          </ClmnBlkPts>
                        </ClmnBlk>
                      </ClmnBlks>
                      <TtlCtg>
                        <TtlCtgProps>
                          <R>4</R>
                        </TtlCtgProps>
                      </TtlCtg>
                    </Elmt>
                    <Elmt>
                      <ElmtProps>
                        <CPT>2</CPT>
                      </ElmtProps>
                      <ClmnBlks>
                        <ClmnBlk>
                          <ClmnBlkProps>
                            <FCPT>0</FCPT>
                            <FCN>3</FCN>
                            <LCPT>0</LCPT>
                            <LCN>3</LCN>
                          </ClmnBlkProps>
                          <ClmnBlkPts>
                            <ClmnBlkPt>
                              <ClmnBlkPtProps>
                                <CBPT>5</CBPT>
                                <ST>40</ST>
                                <VOFFF><![CDATA[Difference]]></VOFFF>
                              </ClmnBlkPtProps>
                            </ClmnBlkPt>
                          </ClmnBlkPts>
                        </ClmnBlk>
                        <ClmnBlk>
                          <ClmnBlkProps>
                            <FCPT>0</FCPT>
                            <FCN>9</FCN>
                            <LCPT>0</LCPT>
                            <LCN>9</LCN>
                          </ClmnBlkProps>
                          <ClmnBlkPts>
                            <ClmnBlkPt>
                              <ClmnBlkPtProps>
                                <CBPT>5</CBPT>
                                <ST>42</ST>
                                <VOFFF><![CDATA[=§A¿0,5,0,1,41,2,1,-1,0,0,FALSE,FALSE§Z¿-§A¿0,5,0,1,44,2,1,-1,0,0,FALSE,FALSE§Z¿]]></VOFFF>
                              </ClmnBlkPtProps>
                            </ClmnBlkPt>
                          </ClmnBlkPts>
                        </ClmnBlk>
                        <ClmnBlk>
                          <ClmnBlkProps>
                            <FCPT>0</FCPT>
                            <FCN>10</FCN>
                            <LCPT>0</LCPT>
                            <LCN>10</LCN>
                          </ClmnBlkProps>
                          <ClmnBlkPts>
                            <ClmnBlkPt>
                              <ClmnBlkPtProps>
                                <CBPT>5</CBPT>
                                <ST>42</ST>
                                <VOFFF><![CDATA[=§A¿0,5,0,1,41,3,1,-1,0,0,FALSE,FALSE§Z¿-§A¿0,5,0,1,44,3,1,-1,0,0,FALSE,FALSE§Z¿]]></VOFFF>
                              </ClmnBlkPtProps>
                            </ClmnBlkPt>
                          </ClmnBlkPts>
                        </ClmnBlk>
                        <ClmnBlk>
                          <ClmnBlkProps>
                            <FCPT>0</FCPT>
                            <FCN>14</FCN>
                            <LCPT>0</LCPT>
                            <LCN>14</LCN>
                          </ClmnBlkProps>
                          <ClmnBlkPts>
                            <ClmnBlkPt>
                              <ClmnBlkPtProps>
                                <CBPT>5</CBPT>
                                <ST>42</ST>
                                <VOFFF><![CDATA[=§A¿0,5,0,1,41,6,1,-1,0,0,FALSE,FALSE§Z¿-§A¿0,5,0,1,44,4,1,-1,0,0,FALSE,FALSE§Z¿]]></VOFFF>
                              </ClmnBlkPtProps>
                            </ClmnBlkPt>
                          </ClmnBlkPts>
                        </ClmnBlk>
                        <ClmnBlk>
                          <ClmnBlkProps>
                            <FCPT>0</FCPT>
                            <FCN>15</FCN>
                            <LCPT>0</LCPT>
                            <LCN>15</LCN>
                          </ClmnBlkProps>
                          <ClmnBlkPts>
                            <ClmnBlkPt>
                              <ClmnBlkPtProps>
                                <CBPT>5</CBPT>
                                <ST>42</ST>
                                <VOFFF><![CDATA[=§A¿0,5,0,1,41,7,1,-1,0,0,FALSE,FALSE§Z¿-§A¿0,5,0,1,44,5,1,-1,0,0,FALSE,FALSE§Z¿]]></VOFFF>
                              </ClmnBlkPtProps>
                            </ClmnBlkPt>
                          </ClmnBlkPts>
                        </ClmnBlk>
                        <ClmnBlk>
                          <ClmnBlkProps>
                            <FCPT>0</FCPT>
                            <FCN>19</FCN>
                            <LCPT>0</LCPT>
                            <LCN>19</LCN>
                          </ClmnBlkProps>
                          <ClmnBlkPts>
                            <ClmnBlkPt>
                              <ClmnBlkPtProps>
                                <CBPT>5</CBPT>
                                <ST>42</ST>
                                <VOFFF><![CDATA[=§A¿0,5,0,1,41,10,1,-1,0,0,FALSE,FALSE§Z¿-§A¿0,5,0,1,44,6,1,-1,0,0,FALSE,FALSE§Z¿]]></VOFFF>
                              </ClmnBlkPtProps>
                            </ClmnBlkPt>
                          </ClmnBlkPts>
                        </ClmnBlk>
                        <ClmnBlk>
                          <ClmnBlkProps>
                            <FCPT>0</FCPT>
                            <FCN>20</FCN>
                            <LCPT>0</LCPT>
                            <LCN>20</LCN>
                          </ClmnBlkProps>
                          <ClmnBlkPts>
                            <ClmnBlkPt>
                              <ClmnBlkPtProps>
                                <CBPT>5</CBPT>
                                <ST>42</ST>
                                <VOFFF><![CDATA[=§A¿0,5,0,1,41,11,1,-1,0,0,FALSE,FALSE§Z¿-§A¿0,5,0,1,44,7,1,-1,0,0,FALSE,FALSE§Z¿]]></VOFFF>
                              </ClmnBlkPtProps>
                            </ClmnBlkPt>
                          </ClmnBlkPts>
                        </ClmnBlk>
                      </ClmnBlks>
                      <TtlCtg>
                        <TtlCtgProps>
                          <R>4</R>
                        </TtlCtgProps>
                      </TtlCtg>
                    </Elmt>
                    <Elmt>
                      <ElmtProps>
                        <CPT>2</CPT>
                      </ElmtProps>
                      <TtlCtg>
                        <TtlCtgProps>
                          <R>5</R>
                        </TtlCtgProps>
                      </TtlCtg>
                    </Elmt>
                    <Elmt>
                      <ElmtProps>
                        <CPT>2</CPT>
                      </ElmtProps>
                      <ClmnBlks>
                        <ClmnBlk>
                          <ClmnBlkProps>
                            <FCPT>0</FCPT>
                            <FCN>3</FCN>
                            <LCPT>0</LCPT>
                            <LCN>3</LCN>
                          </ClmnBlkProps>
                          <ClmnBlkPts>
                            <ClmnBlkPt>
                              <ClmnBlkPtProps>
                                <CBPT>5</CBPT>
                                <ST>40</ST>
                                <VOFFF><![CDATA[Error Values]]></VOFFF>
                              </ClmnBlkPtProps>
                            </ClmnBlkPt>
                          </ClmnBlkPts>
                        </ClmnBlk>
                        <ClmnBlk>
                          <ClmnBlkProps>
                            <FCPT>0</FCPT>
                            <FCN>9</FCN>
                            <LCPT>0</LCPT>
                            <LCN>10</LCN>
                          </ClmnBlkProps>
                          <ClmnBlkPts>
                            <ClmnBlkPt>
                              <ClmnBlkPtProps>
                                <CBPT>5</CBPT>
                                <ST>18</ST>
                                <VOFFF><![CDATA[=IF(ISERROR(§A¿0,5,0,1,41,2,1,-1,0,0,FALSE,FALSE§Z¿),1,0)]]></VOFFF>
                              </ClmnBlkPtProps>
                              <FmtCnds>
                                <FmtCnd>
                                  <FmtCndProps>
                                    <CBPLI>5,1,47,2,1</CBPLI>
                                    <FCN>1</FCN>
                                    <FCT>1</FCT>
                                    <FCO>4</FCO>
                                    <F1FFF><![CDATA[=0]]></F1FFF>
                                    <F2FFF/>
                                    <SIT>False</SIT>
                                    <BSV>True</BSV>
                                    <BCT>0</BCT>
                                    <CNBCN>0</CNBCN>
                                    <BTAS>0</BTAS>
                                    <IST>1</IST>
                                    <RO>False</RO>
                                    <SIO>False</SIO>
                                    <TO>0</TO>
                                    <TS/>
                                    <DO>1</DO>
                                    <TB>1</TB>
                                    <R>10</R>
                                    <P>False</P>
                                    <AB>0</AB>
                                    <NSD>1</NSD>
                                    <DU>1</DU>
                                    <INF>False</INF>
                                    <NT>0</NT>
                                    <DP>0</DP>
                                    <CNF/>
                                  </FmtCndProps>
                                  <FntOvly>
                                    <FntOvlyProps>
                                      <PT>2</PT>
                                      <SON>0</SON>
                                      <CBPLI>5,1,47,2,1</CBPLI>
                                      <FCN>1</FCN>
                                      <CN>0</CN>
                                      <IB>True</IB>
                                      <IC>True</IC>
                                      <B>True</B>
                                      <CT>2</CT>
                                      <CNU>3</CNU>
                                      <CPR>0</CPR>
                                      <TAS>0</TAS>
                                    </FntOvlyProps>
                                  </FntOvly>
                                </FmtCnd>
                              </FmtCnds>
                            </ClmnBlkPt>
                          </ClmnBlkPts>
                        </ClmnBlk>
                        <ClmnBlk>
                          <ClmnBlkProps>
                            <FCPT>0</FCPT>
                            <FCN>14</FCN>
                            <LCPT>0</LCPT>
                            <LCN>15</LCN>
                          </ClmnBlkProps>
                          <ClmnBlkPts>
                            <ClmnBlkPt>
                              <ClmnBlkPtProps>
                                <CBPT>5</CBPT>
                                <ST>18</ST>
                                <VOFFF><![CDATA[=IF(ISERROR(§A¿0,5,0,1,41,6,1,-1,0,0,FALSE,FALSE§Z¿),1,0)]]></VOFFF>
                              </ClmnBlkPtProps>
                              <FmtCnds>
                                <FmtCnd>
                                  <FmtCndProps>
                                    <CBPLI>5,1,47,3,1</CBPLI>
                                    <FCN>1</FCN>
                                    <FCT>1</FCT>
                                    <FCO>4</FCO>
                                    <F1FFF><![CDATA[=0]]></F1FFF>
                                    <F2FFF/>
                                    <SIT>False</SIT>
                                    <BSV>True</BSV>
                                    <BCT>0</BCT>
                                    <CNBCN>0</CNBCN>
                                    <BTAS>0</BTAS>
                                    <IST>1</IST>
                                    <RO>False</RO>
                                    <SIO>False</SIO>
                                    <TO>0</TO>
                                    <TS/>
                                    <DO>1</DO>
                                    <TB>1</TB>
                                    <R>10</R>
                                    <P>False</P>
                                    <AB>0</AB>
                                    <NSD>1</NSD>
                                    <DU>1</DU>
                                    <INF>False</INF>
                                    <NT>0</NT>
                                    <DP>0</DP>
                                    <CNF/>
                                  </FmtCndProps>
                                  <FntOvly>
                                    <FntOvlyProps>
                                      <PT>2</PT>
                                      <SON>0</SON>
                                      <CBPLI>5,1,47,3,1</CBPLI>
                                      <FCN>1</FCN>
                                      <CN>0</CN>
                                      <IB>True</IB>
                                      <IC>True</IC>
                                      <B>True</B>
                                      <CT>2</CT>
                                      <CNU>3</CNU>
                                      <CPR>0</CPR>
                                      <TAS>0</TAS>
                                    </FntOvlyProps>
                                  </FntOvly>
                                </FmtCnd>
                              </FmtCnds>
                            </ClmnBlkPt>
                          </ClmnBlkPts>
                        </ClmnBlk>
                        <ClmnBlk>
                          <ClmnBlkProps>
                            <FCPT>0</FCPT>
                            <FCN>19</FCN>
                            <LCPT>0</LCPT>
                            <LCN>20</LCN>
                          </ClmnBlkProps>
                          <ClmnBlkPts>
                            <ClmnBlkPt>
                              <ClmnBlkPtProps>
                                <CBPT>5</CBPT>
                                <ST>18</ST>
                                <VOFFF><![CDATA[=IF(ISERROR(§A¿0,5,0,1,41,10,1,-1,0,0,FALSE,FALSE§Z¿),1,0)]]></VOFFF>
                              </ClmnBlkPtProps>
                              <FmtCnds>
                                <FmtCnd>
                                  <FmtCndProps>
                                    <CBPLI>5,1,47,4,1</CBPLI>
                                    <FCN>1</FCN>
                                    <FCT>1</FCT>
                                    <FCO>4</FCO>
                                    <F1FFF><![CDATA[=0]]></F1FFF>
                                    <F2FFF/>
                                    <SIT>False</SIT>
                                    <BSV>True</BSV>
                                    <BCT>0</BCT>
                                    <CNBCN>0</CNBCN>
                                    <BTAS>0</BTAS>
                                    <IST>1</IST>
                                    <RO>False</RO>
                                    <SIO>False</SIO>
                                    <TO>0</TO>
                                    <TS/>
                                    <DO>1</DO>
                                    <TB>1</TB>
                                    <R>10</R>
                                    <P>False</P>
                                    <AB>0</AB>
                                    <NSD>1</NSD>
                                    <DU>1</DU>
                                    <INF>False</INF>
                                    <NT>0</NT>
                                    <DP>0</DP>
                                    <CNF/>
                                  </FmtCndProps>
                                  <FntOvly>
                                    <FntOvlyProps>
                                      <PT>2</PT>
                                      <SON>0</SON>
                                      <CBPLI>5,1,47,4,1</CBPLI>
                                      <FCN>1</FCN>
                                      <CN>0</CN>
                                      <IB>True</IB>
                                      <IC>True</IC>
                                      <B>True</B>
                                      <CT>2</CT>
                                      <CNU>3</CNU>
                                      <CPR>0</CPR>
                                      <TAS>0</TAS>
                                    </FntOvlyProps>
                                  </FntOvly>
                                </FmtCnd>
                              </FmtCnds>
                            </ClmnBlkPt>
                          </ClmnBlkPts>
                        </ClmnBlk>
                      </ClmnBlks>
                      <TtlCtg>
                        <TtlCtgProps>
                          <R>4</R>
                        </TtlCtgProps>
                      </TtlCtg>
                    </Elmt>
                    <Elmt>
                      <ElmtProps>
                        <CPT>2</CPT>
                      </ElmtProps>
                      <ClmnBlks>
                        <ClmnBlk>
                          <ClmnBlkProps>
                            <FCPT>0</FCPT>
                            <FCN>3</FCN>
                            <LCPT>0</LCPT>
                            <LCN>3</LCN>
                          </ClmnBlkProps>
                          <ClmnBlkPts>
                            <ClmnBlkPt>
                              <ClmnBlkPtProps>
                                <CBPT>5</CBPT>
                                <ST>40</ST>
                                <VOFFF><![CDATA[Target Check]]></VOFFF>
                              </ClmnBlkPtProps>
                            </ClmnBlkPt>
                          </ClmnBlkPts>
                        </ClmnBlk>
                        <ClmnBlk>
                          <ClmnBlkProps>
                            <FCPT>0</FCPT>
                            <FCN>9</FCN>
                            <LCPT>0</LCPT>
                            <LCN>10</LCN>
                          </ClmnBlkProps>
                          <ClmnBlkPts>
                            <ClmnBlkPt>
                              <ClmnBlkPtProps>
                                <CBPT>5</CBPT>
                                <ST>18</ST>
                                <SON>4</SON>
                                <VOFFF><![CDATA[=IF(§A¿0,5,0,1,47,2,1,-1,0,0,FALSE,FALSE§Z¿<>0,0,IF(ROUND(§A¿0,5,0,1,45,2,1,-1,0,0,FALSE,FALSE§Z¿,5)<>0,1,0))]]></VOFFF>
                              </ClmnBlkPtProps>
                              <FmtCnds>
                                <FmtCnd>
                                  <FmtCndProps>
                                    <CBPLI>5,1,48,2,1</CBPLI>
                                    <FCN>1</FCN>
                                    <FCT>1</FCT>
                                    <FCO>4</FCO>
                                    <F1FFF><![CDATA[=0]]></F1FFF>
                                    <F2FFF/>
                                    <SIT>False</SIT>
                                    <BSV>True</BSV>
                                    <BCT>0</BCT>
                                    <CNBCN>0</CNBCN>
                                    <BTAS>0</BTAS>
                                    <IST>1</IST>
                                    <RO>False</RO>
                                    <SIO>False</SIO>
                                    <TO>0</TO>
                                    <TS/>
                                    <DO>1</DO>
                                    <TB>1</TB>
                                    <R>10</R>
                                    <P>False</P>
                                    <AB>0</AB>
                                    <NSD>1</NSD>
                                    <DU>1</DU>
                                    <INF>False</INF>
                                    <NT>0</NT>
                                    <DP>0</DP>
                                    <CNF/>
                                  </FmtCndProps>
                                  <FntOvly>
                                    <FntOvlyProps>
                                      <PT>2</PT>
                                      <SON>0</SON>
                                      <CBPLI>5,1,48,2,1</CBPLI>
                                      <FCN>1</FCN>
                                      <CN>0</CN>
                                      <IB>True</IB>
                                      <IC>True</IC>
                                      <B>True</B>
                                      <CT>2</CT>
                                      <CNU>3</CNU>
                                      <CPR>0</CPR>
                                      <TAS>0</TAS>
                                    </FntOvlyProps>
                                  </FntOvly>
                                </FmtCnd>
                              </FmtCnds>
                            </ClmnBlkPt>
                          </ClmnBlkPts>
                        </ClmnBlk>
                        <ClmnBlk>
                          <ClmnBlkProps>
                            <FCPT>0</FCPT>
                            <FCN>14</FCN>
                            <LCPT>0</LCPT>
                            <LCN>15</LCN>
                          </ClmnBlkProps>
                          <ClmnBlkPts>
                            <ClmnBlkPt>
                              <ClmnBlkPtProps>
                                <CBPT>5</CBPT>
                                <ST>18</ST>
                                <SON>4</SON>
                                <VOFFF><![CDATA[=IF(§A¿0,5,0,1,47,3,1,-1,0,0,FALSE,FALSE§Z¿<>0,0,IF(ROUND(§A¿0,5,0,1,45,4,1,-1,0,0,FALSE,FALSE§Z¿,5)<>0,1,0))]]></VOFFF>
                              </ClmnBlkPtProps>
                              <FmtCnds>
                                <FmtCnd>
                                  <FmtCndProps>
                                    <CBPLI>5,1,48,3,1</CBPLI>
                                    <FCN>1</FCN>
                                    <FCT>1</FCT>
                                    <FCO>4</FCO>
                                    <F1FFF><![CDATA[=0]]></F1FFF>
                                    <F2FFF/>
                                    <SIT>False</SIT>
                                    <BSV>True</BSV>
                                    <BCT>0</BCT>
                                    <CNBCN>0</CNBCN>
                                    <BTAS>0</BTAS>
                                    <IST>1</IST>
                                    <RO>False</RO>
                                    <SIO>False</SIO>
                                    <TO>0</TO>
                                    <TS/>
                                    <DO>1</DO>
                                    <TB>1</TB>
                                    <R>10</R>
                                    <P>False</P>
                                    <AB>0</AB>
                                    <NSD>1</NSD>
                                    <DU>1</DU>
                                    <INF>False</INF>
                                    <NT>0</NT>
                                    <DP>0</DP>
                                    <CNF/>
                                  </FmtCndProps>
                                  <FntOvly>
                                    <FntOvlyProps>
                                      <PT>2</PT>
                                      <SON>0</SON>
                                      <CBPLI>5,1,48,3,1</CBPLI>
                                      <FCN>1</FCN>
                                      <CN>0</CN>
                                      <IB>True</IB>
                                      <IC>True</IC>
                                      <B>True</B>
                                      <CT>2</CT>
                                      <CNU>3</CNU>
                                      <CPR>0</CPR>
                                      <TAS>0</TAS>
                                    </FntOvlyProps>
                                  </FntOvly>
                                </FmtCnd>
                              </FmtCnds>
                            </ClmnBlkPt>
                          </ClmnBlkPts>
                        </ClmnBlk>
                        <ClmnBlk>
                          <ClmnBlkProps>
                            <FCPT>0</FCPT>
                            <FCN>19</FCN>
                            <LCPT>0</LCPT>
                            <LCN>20</LCN>
                          </ClmnBlkProps>
                          <ClmnBlkPts>
                            <ClmnBlkPt>
                              <ClmnBlkPtProps>
                                <CBPT>5</CBPT>
                                <ST>18</ST>
                                <SON>4</SON>
                                <VOFFF><![CDATA[=IF(§A¿0,5,0,1,47,4,1,-1,0,0,FALSE,FALSE§Z¿<>0,0,IF(ROUND(§A¿0,5,0,1,45,6,1,-1,0,0,FALSE,FALSE§Z¿,5)<>0,1,0))]]></VOFFF>
                              </ClmnBlkPtProps>
                              <FmtCnds>
                                <FmtCnd>
                                  <FmtCndProps>
                                    <CBPLI>5,1,48,4,1</CBPLI>
                                    <FCN>1</FCN>
                                    <FCT>1</FCT>
                                    <FCO>4</FCO>
                                    <F1FFF><![CDATA[=0]]></F1FFF>
                                    <F2FFF/>
                                    <SIT>False</SIT>
                                    <BSV>True</BSV>
                                    <BCT>0</BCT>
                                    <CNBCN>0</CNBCN>
                                    <BTAS>0</BTAS>
                                    <IST>1</IST>
                                    <RO>False</RO>
                                    <SIO>False</SIO>
                                    <TO>0</TO>
                                    <TS/>
                                    <DO>1</DO>
                                    <TB>1</TB>
                                    <R>10</R>
                                    <P>False</P>
                                    <AB>0</AB>
                                    <NSD>1</NSD>
                                    <DU>1</DU>
                                    <INF>False</INF>
                                    <NT>0</NT>
                                    <DP>0</DP>
                                    <CNF/>
                                  </FmtCndProps>
                                  <FntOvly>
                                    <FntOvlyProps>
                                      <PT>2</PT>
                                      <SON>0</SON>
                                      <CBPLI>5,1,48,4,1</CBPLI>
                                      <FCN>1</FCN>
                                      <CN>0</CN>
                                      <IB>True</IB>
                                      <IC>True</IC>
                                      <B>True</B>
                                      <CT>2</CT>
                                      <CNU>3</CNU>
                                      <CPR>0</CPR>
                                      <TAS>0</TAS>
                                    </FntOvlyProps>
                                  </FntOvly>
                                </FmtCnd>
                              </FmtCnds>
                            </ClmnBlkPt>
                          </ClmnBlkPts>
                        </ClmnBlk>
                      </ClmnBlks>
                      <TtlCtg>
                        <TtlCtgProps>
                          <R>4</R>
                        </TtlCtgProps>
                      </TtlCtg>
                    </Elmt>
                    <Elmt>
                      <ElmtProps>
                        <CPT>2</CPT>
                      </ElmtProps>
                      <ClmnBlks>
                        <ClmnBlk>
                          <ClmnBlkProps>
                            <FCPT>0</FCPT>
                            <FCN>2</FCN>
                            <LCPT>0</LCPT>
                            <LCN>2</LCN>
                          </ClmnBlkProps>
                          <ClmnBlkPts>
                            <ClmnBlkPt>
                              <ClmnBlkPtProps>
                                <CBPT>5</CBPT>
                                <ST>40</ST>
                                <VOFFF><![CDATA[Total Error Check Results]]></VOFFF>
                              </ClmnBlkPtProps>
                            </ClmnBlkPt>
                          </ClmnBlkPts>
                        </ClmnBlk>
                        <ClmnBlk>
                          <ClmnBlkProps>
                            <FCPT>0</FCPT>
                            <FCN>7</FCN>
                            <LCPT>0</LCPT>
                            <LCN>7</LCN>
                          </ClmnBlkProps>
                          <ClmnBlkPts>
                            <ClmnBlkPt>
                              <ClmnBlkPtProps>
                                <CBPT>5</CBPT>
                                <ST>42</ST>
                                <SON>12</SON>
                                <VOFFF><![CDATA[=IF(ISERROR(SUM(§A¿0,5,1,1,49,3,1,-1,0,0,FALSE,FALSE,1,49,5,1,-1,1,0,FALSE,FALSE§Z¿)),1,MIN(SUM(§A¿0,5,1,1,49,3,1,-1,0,0,FALSE,FALSE,1,49,3,1,-1,1,0,FALSE,FALSE§Z¿),1))]]></VOFFF>
                              </ClmnBlkPtProps>
                              <Chk>
                                <ChkProps>
                                  <CBPLI>5,1,49,2,1</CBPLI>
                                  <CT>0</CT>
                                  <CN>1</CN>
                                  <HST>1</HST>
                                  <CHT/>
                                  <HCBPLI>5,1,2,1,1</HCBPLI>
                                </ChkProps>
                              </Chk>
                              <Cmts>
                                <Cmt>
                                  <CmtProps>
                                    <CBPLI>5,1,49,2,1</CBPLI>
                                    <WRN>1</WRN>
                                    <ERT>5</ERT>
                                    <COSTN>0</COSTN>
                                    <OC>0</OC>
                                    <HT><![CDATA[Error Check]]></HT>
                                    <BT><![CDATA[Flags the existence of errors.]]></BT>
                                  </CmtProps>
                                </Cmt>
                              </Cmts>
                              <FmtCnds>
                                <FmtCnd>
                                  <FmtCndProps>
                                    <CBPLI>5,1,49,2,1</CBPLI>
                                    <FCN>1</FCN>
                                    <FCT>1</FCT>
                                    <FCO>4</FCO>
                                    <F1FFF><![CDATA[=0]]></F1FFF>
                                    <F2FFF/>
                                    <SIT>False</SIT>
                                    <BSV>True</BSV>
                                    <BCT>0</BCT>
                                    <CNBCN>0</CNBCN>
                                    <BTAS>0</BTAS>
                                    <IST>1</IST>
                                    <RO>False</RO>
                                    <SIO>False</SIO>
                                    <TO>0</TO>
                                    <TS/>
                                    <DO>1</DO>
                                    <TB>1</TB>
                                    <R>10</R>
                                    <P>False</P>
                                    <AB>0</AB>
                                    <NSD>1</NSD>
                                    <DU>1</DU>
                                    <INF>False</INF>
                                    <NT>0</NT>
                                    <DP>0</DP>
                                    <CNF/>
                                  </FmtCndProps>
                                  <FntOvly>
                                    <FntOvlyProps>
                                      <PT>2</PT>
                                      <SON>0</SON>
                                      <CBPLI>5,1,49,2,1</CBPLI>
                                      <FCN>1</FCN>
                                      <CN>0</CN>
                                      <IB>True</IB>
                                      <IC>True</IC>
                                      <B>True</B>
                                      <CT>2</CT>
                                      <CNU>3</CNU>
                                      <CPR>0</CPR>
                                      <TAS>0</TAS>
                                    </FntOvlyProps>
                                  </FntOvly>
                                </FmtCnd>
                              </FmtCnds>
                            </ClmnBlkPt>
                          </ClmnBlkPts>
                        </ClmnBlk>
                        <ClmnBlk>
                          <ClmnBlkProps>
                            <FCPT>0</FCPT>
                            <FCN>9</FCN>
                            <LCPT>0</LCPT>
                            <LCN>10</LCN>
                          </ClmnBlkProps>
                          <ClmnBlkPts>
                            <ClmnBlkPt>
                              <ClmnBlkPtProps>
                                <CBPT>5</CBPT>
                                <ST>42</ST>
                                <SON>11</SON>
                                <VOFFF><![CDATA[=MIN(SUM(§A¿0,5,1,1,47,2,1,-1,0,0,FALSE,FALSE,1,48,2,1,-1,0,0,FALSE,FALSE§Z¿),1)]]></VOFFF>
                              </ClmnBlkPtProps>
                              <FmtCnds>
                                <FmtCnd>
                                  <FmtCndProps>
                                    <CBPLI>5,1,49,3,1</CBPLI>
                                    <FCN>1</FCN>
                                    <FCT>1</FCT>
                                    <FCO>4</FCO>
                                    <F1FFF><![CDATA[=0]]></F1FFF>
                                    <F2FFF/>
                                    <SIT>False</SIT>
                                    <BSV>True</BSV>
                                    <BCT>0</BCT>
                                    <CNBCN>0</CNBCN>
                                    <BTAS>0</BTAS>
                                    <IST>1</IST>
                                    <RO>False</RO>
                                    <SIO>False</SIO>
                                    <TO>0</TO>
                                    <TS/>
                                    <DO>1</DO>
                                    <TB>1</TB>
                                    <R>10</R>
                                    <P>False</P>
                                    <AB>0</AB>
                                    <NSD>1</NSD>
                                    <DU>1</DU>
                                    <INF>False</INF>
                                    <NT>0</NT>
                                    <DP>0</DP>
                                    <CNF/>
                                  </FmtCndProps>
                                  <FntOvly>
                                    <FntOvlyProps>
                                      <PT>2</PT>
                                      <SON>0</SON>
                                      <CBPLI>5,1,49,3,1</CBPLI>
                                      <FCN>1</FCN>
                                      <CN>0</CN>
                                      <IB>True</IB>
                                      <IC>True</IC>
                                      <B>True</B>
                                      <CT>2</CT>
                                      <CNU>3</CNU>
                                      <CPR>0</CPR>
                                      <TAS>0</TAS>
                                    </FntOvlyProps>
                                  </FntOvly>
                                </FmtCnd>
                              </FmtCnds>
                            </ClmnBlkPt>
                          </ClmnBlkPts>
                        </ClmnBlk>
                        <ClmnBlk>
                          <ClmnBlkProps>
                            <FCPT>0</FCPT>
                            <FCN>14</FCN>
                            <LCPT>0</LCPT>
                            <LCN>15</LCN>
                          </ClmnBlkProps>
                          <ClmnBlkPts>
                            <ClmnBlkPt>
                              <ClmnBlkPtProps>
                                <CBPT>5</CBPT>
                                <ST>42</ST>
                                <SON>11</SON>
                                <VOFFF><![CDATA[=MIN(SUM(§A¿0,5,1,1,47,3,1,-1,0,0,FALSE,FALSE,1,48,3,1,-1,0,0,FALSE,FALSE§Z¿),1)]]></VOFFF>
                              </ClmnBlkPtProps>
                              <FmtCnds>
                                <FmtCnd>
                                  <FmtCndProps>
                                    <CBPLI>5,1,49,4,1</CBPLI>
                                    <FCN>1</FCN>
                                    <FCT>1</FCT>
                                    <FCO>4</FCO>
                                    <F1FFF><![CDATA[=0]]></F1FFF>
                                    <F2FFF/>
                                    <SIT>False</SIT>
                                    <BSV>True</BSV>
                                    <BCT>0</BCT>
                                    <CNBCN>0</CNBCN>
                                    <BTAS>0</BTAS>
                                    <IST>1</IST>
                                    <RO>False</RO>
                                    <SIO>False</SIO>
                                    <TO>0</TO>
                                    <TS/>
                                    <DO>1</DO>
                                    <TB>1</TB>
                                    <R>10</R>
                                    <P>False</P>
                                    <AB>0</AB>
                                    <NSD>1</NSD>
                                    <DU>1</DU>
                                    <INF>False</INF>
                                    <NT>0</NT>
                                    <DP>0</DP>
                                    <CNF/>
                                  </FmtCndProps>
                                  <FntOvly>
                                    <FntOvlyProps>
                                      <PT>2</PT>
                                      <SON>0</SON>
                                      <CBPLI>5,1,49,4,1</CBPLI>
                                      <FCN>1</FCN>
                                      <CN>0</CN>
                                      <IB>True</IB>
                                      <IC>True</IC>
                                      <B>True</B>
                                      <CT>2</CT>
                                      <CNU>3</CNU>
                                      <CPR>0</CPR>
                                      <TAS>0</TAS>
                                    </FntOvlyProps>
                                  </FntOvly>
                                </FmtCnd>
                              </FmtCnds>
                            </ClmnBlkPt>
                          </ClmnBlkPts>
                        </ClmnBlk>
                        <ClmnBlk>
                          <ClmnBlkProps>
                            <FCPT>0</FCPT>
                            <FCN>19</FCN>
                            <LCPT>0</LCPT>
                            <LCN>20</LCN>
                          </ClmnBlkProps>
                          <ClmnBlkPts>
                            <ClmnBlkPt>
                              <ClmnBlkPtProps>
                                <CBPT>5</CBPT>
                                <ST>42</ST>
                                <SON>11</SON>
                                <VOFFF><![CDATA[=MIN(SUM(§A¿0,5,1,1,47,4,1,-1,0,0,FALSE,FALSE,1,48,4,1,-1,0,0,FALSE,FALSE§Z¿),1)]]></VOFFF>
                              </ClmnBlkPtProps>
                              <FmtCnds>
                                <FmtCnd>
                                  <FmtCndProps>
                                    <CBPLI>5,1,49,5,1</CBPLI>
                                    <FCN>1</FCN>
                                    <FCT>1</FCT>
                                    <FCO>4</FCO>
                                    <F1FFF><![CDATA[=0]]></F1FFF>
                                    <F2FFF/>
                                    <SIT>False</SIT>
                                    <BSV>True</BSV>
                                    <BCT>0</BCT>
                                    <CNBCN>0</CNBCN>
                                    <BTAS>0</BTAS>
                                    <IST>1</IST>
                                    <RO>False</RO>
                                    <SIO>False</SIO>
                                    <TO>0</TO>
                                    <TS/>
                                    <DO>1</DO>
                                    <TB>1</TB>
                                    <R>10</R>
                                    <P>False</P>
                                    <AB>0</AB>
                                    <NSD>1</NSD>
                                    <DU>1</DU>
                                    <INF>False</INF>
                                    <NT>0</NT>
                                    <DP>0</DP>
                                    <CNF/>
                                  </FmtCndProps>
                                  <FntOvly>
                                    <FntOvlyProps>
                                      <PT>2</PT>
                                      <SON>0</SON>
                                      <CBPLI>5,1,49,5,1</CBPLI>
                                      <FCN>1</FCN>
                                      <CN>0</CN>
                                      <IB>True</IB>
                                      <IC>True</IC>
                                      <B>True</B>
                                      <CT>2</CT>
                                      <CNU>3</CNU>
                                      <CPR>0</CPR>
                                      <TAS>0</TAS>
                                    </FntOvlyProps>
                                  </FntOvly>
                                </FmtCnd>
                              </FmtCnds>
                            </ClmnBlkPt>
                          </ClmnBlkPts>
                        </ClmnBlk>
                      </ClmnBlks>
                      <TtlCtg>
                        <TtlCtgProps>
                          <R>1</R>
                        </TtlCtgProps>
                      </TtlCtg>
                    </Elmt>
                  </Elmts>
                </Sect>
              </Sects>
            </ModComp>
            <ModComp>
              <ModCompProps>
                <MN>2</MN>
                <MCN>6</MCN>
                <MCTK>LU</MCTK>
                <RT><![CDATA[<ModuleName> - Lookups]]></RT>
                <ERN>MODMC20</ERN>
                <MCST>3</MCST>
                <IPMC>False</IPMC>
                <SN>10</SN>
                <LODS>False</LODS>
                <LST>False</LST>
                <HS>False</HS>
                <IBOA>0</IBOA>
                <IB>True</IB>
                <CI/>
                <PTI/>
                <PTP>False</PTP>
                <PTD/>
                <PTMCN>0</PTMCN>
                <CROL>0</CROL>
                <CCOL>0</CCOL>
                <AMFN>0</AMFN>
              </ModCompProps>
              <Sects>
                <Sect>
                  <SectProps>
                    <LI>6,1</LI>
                    <EGN>0</EGN>
                  </SectProps>
                  <Elmts>
                    <Elmt>
                      <ElmtProps>
                        <CPT>2</CPT>
                      </ElmtProps>
                      <TtlCtg/>
                    </Elmt>
                    <Elmt>
                      <ElmtProps>
                        <CPT>2</CPT>
                      </ElmtProps>
                      <ClmnBlks>
                        <ClmnBlk>
                          <ClmnBlkProps>
                            <FCPT>0</FCPT>
                            <FCN>2</FCN>
                            <LCPT>0</LCPT>
                            <LCN>2</LCN>
                          </ClmnBlkProps>
                          <ClmnBlkPts>
                            <ClmnBlkPt>
                              <ClmnBlkPtProps>
                                <CBPT>5</CBPT>
                                <HCTHR>True</HCTHR>
                                <CTHN>9</CTHN>
                                <ST>3</ST>
                                <VOFFF><![CDATA[<ModuleComponentTitle>]]></VOFFF>
                              </ClmnBlkPtProps>
                            </ClmnBlkPt>
                          </ClmnBlkPts>
                        </ClmnBlk>
                        <ClmnBlk>
                          <ClmnBlkProps>
                            <FCPT>0</FCPT>
                            <FCN>3</FCN>
                            <LCPT>5</LCPT>
                          </ClmnBlkProps>
                          <ClmnBlkPts>
                            <ClmnBlkPt>
                              <ClmnBlkPtProps>
                                <CBPT>5</CBPT>
                                <ST>3</ST>
                                <VOFFF/>
                              </ClmnBlkPtProps>
                            </ClmnBlkPt>
                          </ClmnBlkPts>
                        </ClmnBlk>
                      </ClmnBlks>
                      <TtlCtg/>
                    </Elmt>
                    <Elmt>
                      <ElmtProps>
                        <CPT>2</CPT>
                      </ElmtProps>
                      <TtlCtg>
                        <TtlCtgProps>
                          <R>1</R>
                        </TtlCtgProps>
                      </TtlCtg>
                    </Elmt>
                    <Elmt>
                      <ElmtProps>
                        <CPT>2</CPT>
                      </ElmtProps>
                      <ClmnBlks>
                        <ClmnBlk>
                          <ClmnBlkProps>
                            <FCPT>0</FCPT>
                            <FCN>3</FCN>
                            <LCPT>0</LCPT>
                            <LCN>5</LCN>
                          </ClmnBlkProps>
                          <ClmnBlkPts>
                            <ClmnBlkPt>
                              <ClmnBlkPtProps>
                                <CBPT>5</CBPT>
                                <ST>4</ST>
                                <MC>True</MC>
                                <VOFFF><![CDATA[Budget Financial Year End]]></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1</R>
                        </TtlCtgProps>
                      </TtlCtg>
                    </Elmt>
                    <Elmt>
                      <ElmtProps>
                        <CPT>2</CPT>
                      </ElmtProps>
                      <TtlCtg>
                        <TtlCtgProps>
                          <R>1</R>
                        </TtlCtgProps>
                      </TtlCtg>
                    </Elmt>
                    <Elmt>
                      <ElmtProps>
                        <CPT>0</CPT>
                        <TOT>True</TOT>
                        <EGN>8</EGN>
                      </ElmtProps>
                      <ClmnBlks>
                        <ClmnBlk>
                          <ClmnBlkProps>
                            <FCPT>0</FCPT>
                            <FCN>4</FCN>
                            <LCPT>0</LCPT>
                            <LCN>4</LCN>
                          </ClmnBlkProps>
                          <ClmnBlkPts>
                            <ClmnBlkPt>
                              <ClmnBlkPtProps>
                                <CBPT>0</CBPT>
                                <ST>25</ST>
                                <VOFFF><![CDATA[=TEXT(EOMONTH(DATE(§A¿7,1,1,1,8,0,2,1,1§Z¿-1,§A¿7,1,1,1,7,0,2,1,1§Z¿+ROWS(§A¿0,6,1,1,6,1,1,1,0,0,TRUE,FALSE,1,6,1,1,0,0,0,FALSE,FALSE§Z¿)-1,1),0)+1,"mmm")]]></VOFFF>
                              </ClmnBlkPtProps>
                              <RgeNmes>
                                <RgeNme>
                                  <RgeNmeProps>
                                    <CBPLI>6,1,6,1,1</CBPLI>
                                    <MCN>6</MCN>
                                    <SN>1</SN>
                                    <EN>6</EN>
                                    <CN>0</CN>
                                    <CBN>1</CBN>
                                    <CBPN>1</CBPN>
                                    <PT>1</PT>
                                    <CBPRNT>2</CBPRNT>
                                    <NT>11</NT>
                                    <SP1><![CDATA[Bud_Fin_Yr_Mth]]></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Budget Financial Year End]]></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IS_Bud_Fin_Yr_Mth]]></VOFFF>
                              </ClmnBlkPtProps>
                            </ClmnBlkPt>
                          </ClmnBlkPts>
                        </ClmnBlk>
                      </ClmnBlks>
                      <SubTtls>
                        <SubTtl>
                          <Ctgs>
                            <Ctg>
                              <CtgProps>
                                <R>1</R>
                              </CtgProps>
                              <LuTblLbl>
                                <LuTblLblProps>
                                  <CLI>6,1,6,False,1</CLI>
                                  <L><![CDATA[Lookup Label <CategoryNumber>.]]></L>
                                </LuTblLblProps>
                              </LuTblLbl>
                            </Ctg>
                            <Ctg>
                              <CtgProps>
                                <R>1</R>
                              </CtgProps>
                              <LuTblLbl>
                                <LuTblLblProps>
                                  <CLI>6,1,6,False,2</CLI>
                                  <L><![CDATA[Lookup Label <CategoryNumber>.]]></L>
                                </LuTblLblProps>
                              </LuTblLbl>
                            </Ctg>
                            <Ctg>
                              <CtgProps>
                                <R>1</R>
                              </CtgProps>
                              <LuTblLbl>
                                <LuTblLblProps>
                                  <CLI>6,1,6,False,3</CLI>
                                  <L><![CDATA[Lookup Label <CategoryNumber>.]]></L>
                                </LuTblLblProps>
                              </LuTblLbl>
                            </Ctg>
                            <Ctg>
                              <CtgProps>
                                <R>1</R>
                              </CtgProps>
                              <LuTblLbl>
                                <LuTblLblProps>
                                  <CLI>6,1,6,False,4</CLI>
                                  <L><![CDATA[Lookup Label <CategoryNumber>.]]></L>
                                </LuTblLblProps>
                              </LuTblLbl>
                            </Ctg>
                            <Ctg>
                              <CtgProps>
                                <R>1</R>
                              </CtgProps>
                              <LuTblLbl>
                                <LuTblLblProps>
                                  <CLI>6,1,6,False,5</CLI>
                                  <L><![CDATA[Lookup Label <CategoryNumber>.]]></L>
                                </LuTblLblProps>
                              </LuTblLbl>
                            </Ctg>
                            <Ctg>
                              <CtgProps>
                                <R>1</R>
                              </CtgProps>
                              <LuTblLbl>
                                <LuTblLblProps>
                                  <CLI>6,1,6,False,6</CLI>
                                  <L><![CDATA[Lookup Label <CategoryNumber>.]]></L>
                                </LuTblLblProps>
                              </LuTblLbl>
                            </Ctg>
                            <Ctg>
                              <CtgProps>
                                <R>1</R>
                              </CtgProps>
                              <LuTblLbl>
                                <LuTblLblProps>
                                  <CLI>6,1,6,False,7</CLI>
                                  <L><![CDATA[Lookup Label <CategoryNumber>.]]></L>
                                </LuTblLblProps>
                              </LuTblLbl>
                            </Ctg>
                            <Ctg>
                              <CtgProps>
                                <R>1</R>
                              </CtgProps>
                              <LuTblLbl>
                                <LuTblLblProps>
                                  <CLI>6,1,6,False,8</CLI>
                                  <L><![CDATA[Lookup Label <CategoryNumber>.]]></L>
                                </LuTblLblProps>
                              </LuTblLbl>
                            </Ctg>
                            <Ctg>
                              <CtgProps>
                                <R>1</R>
                              </CtgProps>
                              <LuTblLbl>
                                <LuTblLblProps>
                                  <CLI>6,1,6,False,9</CLI>
                                  <L><![CDATA[Lookup Label <CategoryNumber>.]]></L>
                                </LuTblLblProps>
                              </LuTblLbl>
                            </Ctg>
                            <Ctg>
                              <CtgProps>
                                <R>1</R>
                              </CtgProps>
                              <LuTblLbl>
                                <LuTblLblProps>
                                  <CLI>6,1,6,False,10</CLI>
                                  <L><![CDATA[Lookup Label <CategoryNumber>.]]></L>
                                </LuTblLblProps>
                              </LuTblLbl>
                            </Ctg>
                            <Ctg>
                              <CtgProps>
                                <R>1</R>
                              </CtgProps>
                              <LuTblLbl>
                                <LuTblLblProps>
                                  <CLI>6,1,6,False,11</CLI>
                                  <L><![CDATA[Lookup Label <CategoryNumber>.]]></L>
                                </LuTblLblProps>
                              </LuTblLbl>
                            </Ctg>
                            <Ctg>
                              <CtgProps>
                                <R>1</R>
                              </CtgProps>
                              <LuTblLbl>
                                <LuTblLblProps>
                                  <CLI>6,1,6,False,12</CLI>
                                  <L><![CDATA[Lookup Label <CategoryNumber>.]]></L>
                                </LuTblLblProps>
                              </LuTblLbl>
                            </Ctg>
                          </Ctgs>
                        </SubTtl>
                      </SubTtls>
                      <TtlCtg>
                        <TtlCtgProps>
                          <R>1</R>
                        </TtlCtgProps>
                      </TtlCtg>
                    </Elmt>
                  </Elmts>
                </Sect>
              </Sects>
            </ModComp>
          </ModComps>
        </Mod>
        <Mod>
          <ModProps>
            <MVS>10.21.7.0</MVS>
            <RAV/>
            <RXV>0</RXV>
            <FV>3</FV>
            <MT>9</MT>
            <SCT>5</SCT>
            <P><![CDATA[Err_Chks]]></P>
            <OI>1000</OI>
            <MN>1</MN>
            <MAG>D1B8EBA3-A6FE-40B3-A8BF-CDDA9687725C</MAG>
            <BN><![CDATA[Error Checks]]></BN>
            <N><![CDATA[Error Checks]]></N>
            <TS><![CDATA[None]]></TS>
            <D><![CDATA[Provides a summary of the error checks included within the surrounding workbook.]]></D>
            <FS><![CDATA[Automatically updated.]]></FS>
            <R><![CDATA[Any]]></R>
            <GE><![CDATA[Checks]]></GE>
            <CA><![CDATA[Error Checks]]></CA>
            <VA><![CDATA[Single Component]]></VA>
            <GST><![CDATA[None]]></GST>
            <DE><![CDATA[Modano]]></DE>
            <E><![CDATA[www.modano.com]]></E>
            <C><![CDATA[Modano]]></C>
            <W><![CDATA[www.modano.com]]></W>
            <K><![CDATA[Modano, Standards, Checks]]></K>
            <CO><![CDATA[For more information on the use of checks within Modano models see the Best Practice Spreadsheet Modeling Standards.]]></CO>
            <V>10.0.1.0.</V>
            <AX/>
            <PMLO>False</PMLO>
            <IPMLO>False</IPMLO>
            <MACA>0</MACA>
            <HP>False</HP>
            <RTSM>False</RTSM>
            <CC>False</CC>
            <X>False</X>
            <G>5140222C-56C5-4E9D-9CE9-E25D8C2DC264</G>
          </ModProps>
          <ModComps>
            <ModComp>
              <ModCompProps>
                <MN>3</MN>
                <MCN>1</MCN>
                <MCTK>OP</MCTK>
                <RT/>
                <ERN>BA_Err_Chks</ERN>
                <MCST>0</MCST>
                <IPMC>False</IPMC>
                <SN>11</SN>
                <LODS>False</LODS>
                <LST>False</LST>
                <HS>False</HS>
                <IBOA>0</IBOA>
                <IB>False</IB>
                <CI/>
                <PTI/>
                <PTP>False</PTP>
                <PTD/>
                <PTMCN>0</PTMCN>
                <CROL>0</CROL>
                <CCOL>0</CCOL>
                <AMFN>0</AMFN>
              </ModCompProps>
            </ModComp>
          </ModComps>
        </Mod>
        <Mod>
          <ModProps>
            <MVS>10.21.7.0</MVS>
            <RAV/>
            <RXV>0</RXV>
            <FV>3</FV>
            <MT>10</MT>
            <SCT>6</SCT>
            <P><![CDATA[Sens_Chks]]></P>
            <OI>2000</OI>
            <MN>1</MN>
            <MAG>D1B8EBA3-A6FE-40B3-A8BF-CDDA9687725C</MAG>
            <BN><![CDATA[Sensitivity Checks]]></BN>
            <N><![CDATA[Sensitivity Checks]]></N>
            <TS><![CDATA[None]]></TS>
            <D><![CDATA[Provides a summary of the sensitivity checks included within the surrounding workbook.]]></D>
            <FS><![CDATA[Automatically updated.]]></FS>
            <R><![CDATA[Any]]></R>
            <GE><![CDATA[Checks]]></GE>
            <CA><![CDATA[Sensitivity Checks]]></CA>
            <VA><![CDATA[Single Component]]></VA>
            <GST><![CDATA[None]]></GST>
            <DE><![CDATA[Modano]]></DE>
            <E><![CDATA[www.modano.com]]></E>
            <C><![CDATA[Modano]]></C>
            <W><![CDATA[www.modano.com]]></W>
            <K><![CDATA[Modano, Standards, Checks]]></K>
            <CO><![CDATA[For more information on the use of checks within Modano models see the Best Practice Spreadsheet Modeling Standards.]]></CO>
            <V>10.0.1.0.</V>
            <AX/>
            <PMLO>False</PMLO>
            <IPMLO>False</IPMLO>
            <MACA>0</MACA>
            <HP>False</HP>
            <RTSM>False</RTSM>
            <CC>False</CC>
            <X>False</X>
            <G>C25A374F-3E74-4169-8F04-DFC58077B87F</G>
          </ModProps>
          <ModComps>
            <ModComp>
              <ModCompProps>
                <MN>4</MN>
                <MCN>1</MCN>
                <MCTK>OP</MCTK>
                <RT/>
                <ERN>BA_Sens_Chks</ERN>
                <MCST>0</MCST>
                <IPMC>False</IPMC>
                <SN>11</SN>
                <LODS>False</LODS>
                <LST>False</LST>
                <HS>False</HS>
                <IBOA>0</IBOA>
                <IB>False</IB>
                <CI/>
                <PTI/>
                <PTP>False</PTP>
                <PTD/>
                <PTMCN>0</PTMCN>
                <CROL>0</CROL>
                <CCOL>0</CCOL>
                <AMFN>0</AMFN>
              </ModCompProps>
            </ModComp>
          </ModComps>
        </Mod>
        <Mod>
          <ModProps>
            <MVS>10.21.7.0</MVS>
            <RAV/>
            <RXV>0</RXV>
            <FV>3</FV>
            <MT>11</MT>
            <SCT>7</SCT>
            <P><![CDATA[Alt_Chks]]></P>
            <OI>3000</OI>
            <MN>1</MN>
            <MAG>D1B8EBA3-A6FE-40B3-A8BF-CDDA9687725C</MAG>
            <BN><![CDATA[Alert Checks]]></BN>
            <N><![CDATA[Alert Checks]]></N>
            <TS><![CDATA[None]]></TS>
            <D><![CDATA[Provides a summary of the alert checks included within the surrounding workbook.]]></D>
            <FS><![CDATA[Automatically updated.]]></FS>
            <R><![CDATA[Any]]></R>
            <GE><![CDATA[Checks]]></GE>
            <CA><![CDATA[Alert Checks]]></CA>
            <VA><![CDATA[Single Component]]></VA>
            <GST><![CDATA[None]]></GST>
            <DE><![CDATA[Modano]]></DE>
            <E><![CDATA[www.modano.com]]></E>
            <C><![CDATA[Modano]]></C>
            <W><![CDATA[www.modano.com]]></W>
            <K><![CDATA[Modano, Standards, Checks]]></K>
            <CO><![CDATA[For more information on the use of checks within Modano models see the Best Practice Spreadsheet Modeling Standards.]]></CO>
            <V>10.0.1.0.</V>
            <AX/>
            <PMLO>False</PMLO>
            <IPMLO>False</IPMLO>
            <MACA>0</MACA>
            <HP>False</HP>
            <RTSM>False</RTSM>
            <CC>False</CC>
            <X>False</X>
            <G>0C32AEE8-A792-48B0-9161-FC74939D6771</G>
          </ModProps>
          <ModComps>
            <ModComp>
              <ModCompProps>
                <MN>5</MN>
                <MCN>1</MCN>
                <MCTK>OP</MCTK>
                <RT/>
                <ERN>BA_Alt_Chks</ERN>
                <MCST>0</MCST>
                <IPMC>False</IPMC>
                <SN>11</SN>
                <LODS>False</LODS>
                <LST>False</LST>
                <HS>False</HS>
                <IBOA>0</IBOA>
                <IB>False</IB>
                <CI/>
                <PTI/>
                <PTP>False</PTP>
                <PTD/>
                <PTMCN>0</PTMCN>
                <CROL>0</CROL>
                <CCOL>0</CCOL>
                <AMFN>0</AMFN>
              </ModCompProps>
            </ModComp>
          </ModComps>
        </Mod>
      </Mods>
    </ModWkBk>
  </ModWkBks>
  <HV><![CDATA[JnkIG+Nj053KFzEu0ycscmJW+4hKmzw7ohqw+hkmXBiHlbSw46X193YoJ79rB0+G]]></HV>
</Proj>
</file>

<file path=customXml/itemProps1.xml><?xml version="1.0" encoding="utf-8"?>
<ds:datastoreItem xmlns:ds="http://schemas.openxmlformats.org/officeDocument/2006/customXml" ds:itemID="{16CAC46B-2054-41A3-A5A8-D34F321C5A75}">
  <ds:schemaRefs>
    <ds:schemaRef ds:uri="http://schemas.microsoft.com/sharepoint/v3/contenttype/forms"/>
  </ds:schemaRefs>
</ds:datastoreItem>
</file>

<file path=customXml/itemProps2.xml><?xml version="1.0" encoding="utf-8"?>
<ds:datastoreItem xmlns:ds="http://schemas.openxmlformats.org/officeDocument/2006/customXml" ds:itemID="{117DE372-DB9B-44B0-93FF-E5EDA8829070}">
  <ds:schemaRefs>
    <ds:schemaRef ds:uri="http://www.w3.org/2001/XMLSchema"/>
  </ds:schemaRefs>
</ds:datastoreItem>
</file>

<file path=customXml/itemProps3.xml><?xml version="1.0" encoding="utf-8"?>
<ds:datastoreItem xmlns:ds="http://schemas.openxmlformats.org/officeDocument/2006/customXml" ds:itemID="{302C3ECA-FFD0-4F48-8148-3EB7FA47E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f5bb6b-aaeb-4a76-8e6a-580f251eade4"/>
    <ds:schemaRef ds:uri="0bb5be62-0a26-4636-bfe5-486b298ba6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D2748E2-124D-4B09-B56B-056B0C6F140C}">
  <ds:schemaRefs>
    <ds:schemaRef ds:uri="http://schemas.microsoft.com/office/2006/metadata/properties"/>
    <ds:schemaRef ds:uri="http://schemas.microsoft.com/office/infopath/2007/PartnerControls"/>
    <ds:schemaRef ds:uri="http://schemas.microsoft.com/sharepoint/v3"/>
  </ds:schemaRefs>
</ds:datastoreItem>
</file>

<file path=customXml/itemProps5.xml><?xml version="1.0" encoding="utf-8"?>
<ds:datastoreItem xmlns:ds="http://schemas.openxmlformats.org/officeDocument/2006/customXml" ds:itemID="{B334D092-1284-4B3F-B766-3471AD50E4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93</vt:i4>
      </vt:variant>
    </vt:vector>
  </HeadingPairs>
  <TitlesOfParts>
    <vt:vector size="104" baseType="lpstr">
      <vt:lpstr>Overview</vt:lpstr>
      <vt:lpstr>P</vt:lpstr>
      <vt:lpstr>Variance</vt:lpstr>
      <vt:lpstr>A</vt:lpstr>
      <vt:lpstr>Instructions</vt:lpstr>
      <vt:lpstr>1.Historical</vt:lpstr>
      <vt:lpstr>2.Budget</vt:lpstr>
      <vt:lpstr>3.Forecast</vt:lpstr>
      <vt:lpstr>Ax</vt:lpstr>
      <vt:lpstr>LU</vt:lpstr>
      <vt:lpstr>Checks</vt:lpstr>
      <vt:lpstr>Alt_Chks_Msg</vt:lpstr>
      <vt:lpstr>Alt_Chks_Ttl_Areas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CB_Err_Chks_Show_Msg</vt:lpstr>
      <vt:lpstr>CB_Sens_Chks_Show_Msg</vt:lpstr>
      <vt:lpstr>CB_Ts_Auto_Update_Inactive_Cols</vt:lpstr>
      <vt:lpstr>DD_Ts_Denom</vt:lpstr>
      <vt:lpstr>DD_Ts_Fin_Yr_End_Mth</vt:lpstr>
      <vt:lpstr>DD_Ts_First_Budget_Mth</vt:lpstr>
      <vt:lpstr>DD_Ts_Last_Hist_Mth</vt:lpstr>
      <vt:lpstr>DD_Ts_Model_Start_Mth</vt:lpstr>
      <vt:lpstr>Err_Chks_Msg</vt:lpstr>
      <vt:lpstr>Err_Chks_Ttl_Areas</vt:lpstr>
      <vt:lpstr>HL_Alt_Chk</vt:lpstr>
      <vt:lpstr>HL_Err_Chk</vt:lpstr>
      <vt:lpstr>HL_Home</vt:lpstr>
      <vt:lpstr>HL_IS_Ass</vt:lpstr>
      <vt:lpstr>HL_IS_Budget</vt:lpstr>
      <vt:lpstr>HL_IS_Forecast</vt:lpstr>
      <vt:lpstr>HL_IS_Historical</vt:lpstr>
      <vt:lpstr>HL_IS_Outputs</vt:lpstr>
      <vt:lpstr>HL_Sens_Chk</vt:lpstr>
      <vt:lpstr>LU_IS_Bud_Fin_Yr_Mth</vt:lpstr>
      <vt:lpstr>LU_Ts_All_Mths</vt:lpstr>
      <vt:lpstr>LU_Ts_Denom</vt:lpstr>
      <vt:lpstr>LU_Ts_Denom_Conv</vt:lpstr>
      <vt:lpstr>LU_Ts_Last_Hist_Mth</vt:lpstr>
      <vt:lpstr>LU_Ts_Model_Start_Mth</vt:lpstr>
      <vt:lpstr>LU_Ts_Mth_Days</vt:lpstr>
      <vt:lpstr>LU_Ts_Mth_Names</vt:lpstr>
      <vt:lpstr>Model_Name</vt:lpstr>
      <vt:lpstr>'1.Historical'!Print_Area</vt:lpstr>
      <vt:lpstr>'2.Budget'!Print_Area</vt:lpstr>
      <vt:lpstr>'3.Forecast'!Print_Area</vt:lpstr>
      <vt:lpstr>A!Print_Area</vt:lpstr>
      <vt:lpstr>Ax!Print_Area</vt:lpstr>
      <vt:lpstr>Checks!Print_Area</vt:lpstr>
      <vt:lpstr>Instructions!Print_Area</vt:lpstr>
      <vt:lpstr>LU!Print_Area</vt:lpstr>
      <vt:lpstr>Overview!Print_Area</vt:lpstr>
      <vt:lpstr>P!Print_Area</vt:lpstr>
      <vt:lpstr>Variance!Print_Area</vt:lpstr>
      <vt:lpstr>'1.Historical'!Print_Titles</vt:lpstr>
      <vt:lpstr>'2.Budget'!Print_Titles</vt:lpstr>
      <vt:lpstr>'3.Forecast'!Print_Titles</vt:lpstr>
      <vt:lpstr>Checks!Print_Titles</vt:lpstr>
      <vt:lpstr>Instructions!Print_Titles</vt:lpstr>
      <vt:lpstr>LU!Print_Titles</vt:lpstr>
      <vt:lpstr>Overview!Print_Titles</vt:lpstr>
      <vt:lpstr>Sens_Chks_Msg</vt:lpstr>
      <vt:lpstr>Sens_Chks_Ttl_Areas</vt:lpstr>
      <vt:lpstr>Ts_Billion</vt:lpstr>
      <vt:lpstr>Ts_Blend_Per_ID</vt:lpstr>
      <vt:lpstr>Ts_Budget_End_Date</vt:lpstr>
      <vt:lpstr>Ts_Budget_Start_Date</vt:lpstr>
      <vt:lpstr>Ts_Budget_Term</vt:lpstr>
      <vt:lpstr>Ts_Currency</vt:lpstr>
      <vt:lpstr>Ts_Days_In_Wk</vt:lpstr>
      <vt:lpstr>Ts_Denom_Conv_Fact</vt:lpstr>
      <vt:lpstr>Ts_End_Date</vt:lpstr>
      <vt:lpstr>Ts_Fcast_Per_ID</vt:lpstr>
      <vt:lpstr>Ts_First_Fin_Yr</vt:lpstr>
      <vt:lpstr>Ts_Halves</vt:lpstr>
      <vt:lpstr>Ts_Halves_In_Yr</vt:lpstr>
      <vt:lpstr>Ts_Hist_Per_ID</vt:lpstr>
      <vt:lpstr>Ts_Hrs_In_Day</vt:lpstr>
      <vt:lpstr>Ts_Last_Hist_Mth_End_Date</vt:lpstr>
      <vt:lpstr>Ts_Million</vt:lpstr>
      <vt:lpstr>Ts_Mins_In_Hr</vt:lpstr>
      <vt:lpstr>Ts_Mths_In_Half</vt:lpstr>
      <vt:lpstr>Ts_Mths_In_Qtr</vt:lpstr>
      <vt:lpstr>Ts_Mths_In_Yr</vt:lpstr>
      <vt:lpstr>Ts_Part_Per_ID</vt:lpstr>
      <vt:lpstr>Ts_Qtrs</vt:lpstr>
      <vt:lpstr>Ts_Qtrs_In_Half</vt:lpstr>
      <vt:lpstr>Ts_Qtrs_In_Yr</vt:lpstr>
      <vt:lpstr>Ts_Secs_In_Min</vt:lpstr>
      <vt:lpstr>Ts_Start_Date</vt:lpstr>
      <vt:lpstr>Ts_Term</vt:lpstr>
      <vt:lpstr>Ts_Thousand</vt:lpstr>
      <vt:lpstr>Ts_Yrs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 Yan</dc:creator>
  <cp:lastModifiedBy>Jun Yan</cp:lastModifiedBy>
  <cp:lastPrinted>2021-07-05T08:14:43Z</cp:lastPrinted>
  <dcterms:created xsi:type="dcterms:W3CDTF">2021-06-28T12:54:35Z</dcterms:created>
  <dcterms:modified xsi:type="dcterms:W3CDTF">2021-09-19T06:37:35Z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anoData">
    <vt:lpwstr>ModanoProject</vt:lpwstr>
  </property>
  <property fmtid="{D5CDD505-2E9C-101B-9397-08002B2CF9AE}" pid="3" name="ContentTypeId">
    <vt:lpwstr>0x010100B5051179A229094091B8E94D561F1F37</vt:lpwstr>
  </property>
</Properties>
</file>